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11070" activeTab="5"/>
  </bookViews>
  <sheets>
    <sheet name="січень20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</sheets>
  <definedNames>
    <definedName name="_xlnm.Print_Area" localSheetId="2">'березень'!$A$1:$AX$40</definedName>
    <definedName name="_xlnm.Print_Area" localSheetId="3">'квітень'!$A$1:$AX$42</definedName>
    <definedName name="_xlnm.Print_Area" localSheetId="1">'лютий'!$A$1:$AX$38</definedName>
    <definedName name="_xlnm.Print_Area" localSheetId="0">'січень20'!$A$1:$AW$36</definedName>
    <definedName name="_xlnm.Print_Area" localSheetId="4">'травень'!$A$1:$AX$45</definedName>
    <definedName name="_xlnm.Print_Area" localSheetId="5">'червень'!$A$1:$AX$45</definedName>
  </definedNames>
  <calcPr fullCalcOnLoad="1" refMode="R1C1"/>
</workbook>
</file>

<file path=xl/sharedStrings.xml><?xml version="1.0" encoding="utf-8"?>
<sst xmlns="http://schemas.openxmlformats.org/spreadsheetml/2006/main" count="1423" uniqueCount="151">
  <si>
    <t>Додаток 8</t>
  </si>
  <si>
    <t xml:space="preserve"> до наказу Міністерства охорони здоров"я України</t>
  </si>
  <si>
    <t>22.03.2013 №232</t>
  </si>
  <si>
    <t>(у редакції наказу МОЗ України від 31.03.2015 № 194)</t>
  </si>
  <si>
    <t>ІНФОРМАЦІЯ</t>
  </si>
  <si>
    <t>про забезпеченість лікарськими засобами та медичними виробами, закупленими за кошти державного бюджету</t>
  </si>
  <si>
    <t>в межах виконання бюджетної програми КПКВ 2301400 "Забезпечення медичних заходів окремих державних програм та комплексних заходів програмного характеру"</t>
  </si>
  <si>
    <t>Тернопільська область</t>
  </si>
  <si>
    <t>Додаток 7</t>
  </si>
  <si>
    <t>№ з/п</t>
  </si>
  <si>
    <t>Постачальник</t>
  </si>
  <si>
    <t>Торгова назва</t>
  </si>
  <si>
    <t>Міжнародна непатентована назва лікарського засобу / Назва медичного виробу</t>
  </si>
  <si>
    <t>Форма випуску</t>
  </si>
  <si>
    <t>Одиниця виміру</t>
  </si>
  <si>
    <t>Кількість одиниць лікарського засобу / медичного виробу для лікування одного пацієнта</t>
  </si>
  <si>
    <t>Кількість пацієнтів</t>
  </si>
  <si>
    <t>Ціна лікарського засобу / медичного виробу за одиницю, гривень</t>
  </si>
  <si>
    <t>Квота</t>
  </si>
  <si>
    <t>Серія</t>
  </si>
  <si>
    <t>Номер і дата наказу МОЗ України</t>
  </si>
  <si>
    <t>№ та дата отриманого документа (видаткової накладної)</t>
  </si>
  <si>
    <t>Номер і дата наказу управління охорони здоров'я облдержадміністрації</t>
  </si>
  <si>
    <t>Отримано
за місяць</t>
  </si>
  <si>
    <t>2016 рік</t>
  </si>
  <si>
    <t>2017 рік</t>
  </si>
  <si>
    <t>2018 рік</t>
  </si>
  <si>
    <t>по квоті 2017 року</t>
  </si>
  <si>
    <t>по квоті 2018 року</t>
  </si>
  <si>
    <t>Всього</t>
  </si>
  <si>
    <t>В тому числі по окремих лікувальних закладах області , одиниць</t>
  </si>
  <si>
    <t>одиниць</t>
  </si>
  <si>
    <t>гривень</t>
  </si>
  <si>
    <t>№</t>
  </si>
  <si>
    <t>дата</t>
  </si>
  <si>
    <t>К-сть</t>
  </si>
  <si>
    <t>Сума</t>
  </si>
  <si>
    <t>Ціна</t>
  </si>
  <si>
    <t>ДП "Укрмедпостач"</t>
  </si>
  <si>
    <t>іматиніб гріндекс по 100мг</t>
  </si>
  <si>
    <t>іматиніб</t>
  </si>
  <si>
    <t>капс</t>
  </si>
  <si>
    <t>табл</t>
  </si>
  <si>
    <t>тасигна по 200 мг</t>
  </si>
  <si>
    <t>нілотиніб</t>
  </si>
  <si>
    <t>SV234</t>
  </si>
  <si>
    <t>583</t>
  </si>
  <si>
    <t>-</t>
  </si>
  <si>
    <t>В.Є.Бліхар</t>
  </si>
  <si>
    <t>Головний бухгалтер</t>
  </si>
  <si>
    <t xml:space="preserve">    О.М.Маркевич</t>
  </si>
  <si>
    <t>О.М.Маркевич</t>
  </si>
  <si>
    <t>М.П.</t>
  </si>
  <si>
    <t>Залишок на початок року</t>
  </si>
  <si>
    <t>бозуліф по 100 мг</t>
  </si>
  <si>
    <t>бозутиніб</t>
  </si>
  <si>
    <t>АК6736</t>
  </si>
  <si>
    <t>618</t>
  </si>
  <si>
    <t>П-10261</t>
  </si>
  <si>
    <t>бозуліф по 50 мг</t>
  </si>
  <si>
    <t>АК6735</t>
  </si>
  <si>
    <t>5561218</t>
  </si>
  <si>
    <t>662</t>
  </si>
  <si>
    <t>П-10533</t>
  </si>
  <si>
    <t>346-од</t>
  </si>
  <si>
    <t>Використано
за місяць</t>
  </si>
  <si>
    <t xml:space="preserve">Отримано з початку року </t>
  </si>
  <si>
    <t>за напрямом Закупівля  хіміотерапевтичних препаратів, радіофармпрепаратів та препаратів супроводу для лікування онкологічних хворих (хронічний мієлоїдний лейкоз)</t>
  </si>
  <si>
    <t>Термін придатності</t>
  </si>
  <si>
    <t>Виконавець
О.М.Власюк
27-33-89</t>
  </si>
  <si>
    <t>SМС41</t>
  </si>
  <si>
    <t>SХ370</t>
  </si>
  <si>
    <t>31.12.21</t>
  </si>
  <si>
    <t>31.07.20</t>
  </si>
  <si>
    <t>1550</t>
  </si>
  <si>
    <t>П-11785</t>
  </si>
  <si>
    <t>Онкодиспансер</t>
  </si>
  <si>
    <t>П-6202</t>
  </si>
  <si>
    <t>Генеральний директор</t>
  </si>
  <si>
    <t>КНП Тернопільська
університетська
лікарня ТОР</t>
  </si>
  <si>
    <t>1814</t>
  </si>
  <si>
    <t>П-12384</t>
  </si>
  <si>
    <t>650-од</t>
  </si>
  <si>
    <t>SРР45</t>
  </si>
  <si>
    <t>31.02.22</t>
  </si>
  <si>
    <t>2126</t>
  </si>
  <si>
    <t>П-12816</t>
  </si>
  <si>
    <t>іматеро по 100мг №1</t>
  </si>
  <si>
    <t>іматеро по 400мг №1</t>
  </si>
  <si>
    <t>ІМВ219603А</t>
  </si>
  <si>
    <t>ІМВ319603А</t>
  </si>
  <si>
    <t>01.07.21</t>
  </si>
  <si>
    <t>01.08.21</t>
  </si>
  <si>
    <t>2290</t>
  </si>
  <si>
    <t>К-15885</t>
  </si>
  <si>
    <t>Повна потреба на 2020рік</t>
  </si>
  <si>
    <t>по квоті 2020 року</t>
  </si>
  <si>
    <t>Залишок
 на 01.02.2020р</t>
  </si>
  <si>
    <t>Залишок 
на 01.01.2020 року</t>
  </si>
  <si>
    <t>Фактично використано 
за 2020 рік</t>
  </si>
  <si>
    <t>Отримано
за 2020 рік 
РАЗОМ</t>
  </si>
  <si>
    <t>по квоті 2019року</t>
  </si>
  <si>
    <t xml:space="preserve"> станом на 01 лютого 2020 року </t>
  </si>
  <si>
    <t xml:space="preserve"> станом на 01 березня 2020 року </t>
  </si>
  <si>
    <t>Залишок 
на 01.02.2020 року</t>
  </si>
  <si>
    <t>Залишок
 на 01.03.2020р</t>
  </si>
  <si>
    <t>Виробник</t>
  </si>
  <si>
    <t>дазатиніб</t>
  </si>
  <si>
    <t>дазатиніб-віста по 50мг №60</t>
  </si>
  <si>
    <t>дазатиніб-віста по 20мг №60</t>
  </si>
  <si>
    <t>Сінтон С.Л. Хіспанія,, Іспанія та Сінтон Б.В., Нідерланди</t>
  </si>
  <si>
    <t>1902821А</t>
  </si>
  <si>
    <t>1902822А</t>
  </si>
  <si>
    <t>153</t>
  </si>
  <si>
    <t>К17201</t>
  </si>
  <si>
    <t>44-од</t>
  </si>
  <si>
    <t xml:space="preserve"> станом на 01 квітня 2020 року </t>
  </si>
  <si>
    <t>Залишок 
на 01.03.2020 року</t>
  </si>
  <si>
    <t>Залишок
 на 01.04.2020р</t>
  </si>
  <si>
    <t>неопакс по 400 мг</t>
  </si>
  <si>
    <t>Повна потреба на 2018рік</t>
  </si>
  <si>
    <t>бозуліф по 50 мг №28</t>
  </si>
  <si>
    <t>Пфайзер Менюфекчуринг Дойчленд ГмбХ, Німеччина</t>
  </si>
  <si>
    <t>CJ3609</t>
  </si>
  <si>
    <t>01.12.22</t>
  </si>
  <si>
    <t>496</t>
  </si>
  <si>
    <t>К-17912</t>
  </si>
  <si>
    <t>Залишок
 на 01.05.2020р</t>
  </si>
  <si>
    <t>Залишок 
на 01.04.2020 року</t>
  </si>
  <si>
    <t xml:space="preserve"> станом на 01 травня 2020 року </t>
  </si>
  <si>
    <t>730</t>
  </si>
  <si>
    <t>К-17201</t>
  </si>
  <si>
    <t>К-18436</t>
  </si>
  <si>
    <t xml:space="preserve"> станом на 01 червня 2020 року </t>
  </si>
  <si>
    <t>Залишок
 на 01.06.2020р</t>
  </si>
  <si>
    <t>Залишок 
на 01.05.2020 року</t>
  </si>
  <si>
    <t>іматеро по 100мг №2</t>
  </si>
  <si>
    <t>іматеро по 400мг №2</t>
  </si>
  <si>
    <t>Гетеро Лабз Лімітед, Індія</t>
  </si>
  <si>
    <t>979</t>
  </si>
  <si>
    <t>К-19346</t>
  </si>
  <si>
    <t>ІМВ319604А</t>
  </si>
  <si>
    <t>Новартіс Фарма Штейн АГ, Швейцарія</t>
  </si>
  <si>
    <t>SРР44</t>
  </si>
  <si>
    <t>31.01.22</t>
  </si>
  <si>
    <t>1091</t>
  </si>
  <si>
    <t>К-19804</t>
  </si>
  <si>
    <t>(головний лікар)</t>
  </si>
  <si>
    <t>Залишок 
на 01.06.2020 року</t>
  </si>
  <si>
    <t xml:space="preserve"> станом на 03 липня 2020 року </t>
  </si>
  <si>
    <t>Залишок
 на 03.07.2020р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</si>
</sst>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dd\.mm\.yy;@"/>
    <numFmt numFmtId="197" formatCode="0.00000"/>
    <numFmt numFmtId="198" formatCode="0.000000"/>
    <numFmt numFmtId="199" formatCode="#,##0.0000&quot;р.&quot;"/>
    <numFmt numFmtId="200" formatCode="#,##0.000&quot;р.&quot;"/>
    <numFmt numFmtId="201" formatCode="#,##0.00&quot;р.&quot;"/>
    <numFmt numFmtId="202" formatCode="#,##0.000"/>
    <numFmt numFmtId="203" formatCode="#,##0.0"/>
    <numFmt numFmtId="204" formatCode="dd\.mm\.yyyy;@"/>
    <numFmt numFmtId="205" formatCode="[$-422]d\ mmmm\ yyyy&quot; р.&quot;"/>
    <numFmt numFmtId="206" formatCode="#,##0.0000000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7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25">
    <xf numFmtId="0" fontId="0" fillId="0" borderId="0" xfId="0" applyAlignment="1">
      <alignment/>
    </xf>
    <xf numFmtId="0" fontId="19" fillId="24" borderId="0" xfId="0" applyFont="1" applyFill="1" applyAlignment="1">
      <alignment/>
    </xf>
    <xf numFmtId="0" fontId="20" fillId="24" borderId="0" xfId="0" applyFont="1" applyFill="1" applyAlignment="1">
      <alignment horizontal="left"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21" fillId="24" borderId="0" xfId="0" applyFont="1" applyFill="1" applyAlignment="1">
      <alignment vertical="center"/>
    </xf>
    <xf numFmtId="0" fontId="21" fillId="24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22" fillId="24" borderId="0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vertical="center"/>
    </xf>
    <xf numFmtId="0" fontId="21" fillId="24" borderId="0" xfId="0" applyFont="1" applyFill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center" vertical="center"/>
    </xf>
    <xf numFmtId="3" fontId="19" fillId="24" borderId="0" xfId="0" applyNumberFormat="1" applyFont="1" applyFill="1" applyAlignment="1">
      <alignment/>
    </xf>
    <xf numFmtId="203" fontId="21" fillId="24" borderId="10" xfId="0" applyNumberFormat="1" applyFont="1" applyFill="1" applyBorder="1" applyAlignment="1">
      <alignment horizontal="center" vertical="center"/>
    </xf>
    <xf numFmtId="196" fontId="21" fillId="24" borderId="10" xfId="0" applyNumberFormat="1" applyFont="1" applyFill="1" applyBorder="1" applyAlignment="1">
      <alignment horizontal="center" vertical="center"/>
    </xf>
    <xf numFmtId="4" fontId="21" fillId="24" borderId="10" xfId="0" applyNumberFormat="1" applyFont="1" applyFill="1" applyBorder="1" applyAlignment="1">
      <alignment horizontal="center" vertical="center"/>
    </xf>
    <xf numFmtId="0" fontId="19" fillId="24" borderId="0" xfId="0" applyFont="1" applyFill="1" applyAlignment="1">
      <alignment vertical="center"/>
    </xf>
    <xf numFmtId="0" fontId="19" fillId="24" borderId="0" xfId="0" applyFont="1" applyFill="1" applyAlignment="1">
      <alignment horizontal="left" wrapText="1"/>
    </xf>
    <xf numFmtId="0" fontId="19" fillId="25" borderId="0" xfId="0" applyFont="1" applyFill="1" applyAlignment="1">
      <alignment horizontal="center"/>
    </xf>
    <xf numFmtId="0" fontId="19" fillId="25" borderId="0" xfId="0" applyFont="1" applyFill="1" applyAlignment="1">
      <alignment horizontal="center" vertical="center"/>
    </xf>
    <xf numFmtId="0" fontId="19" fillId="25" borderId="0" xfId="0" applyFont="1" applyFill="1" applyAlignment="1">
      <alignment/>
    </xf>
    <xf numFmtId="0" fontId="19" fillId="25" borderId="0" xfId="0" applyFont="1" applyFill="1" applyAlignment="1">
      <alignment/>
    </xf>
    <xf numFmtId="0" fontId="19" fillId="25" borderId="0" xfId="0" applyFont="1" applyFill="1" applyBorder="1" applyAlignment="1">
      <alignment horizontal="center" vertical="center"/>
    </xf>
    <xf numFmtId="0" fontId="19" fillId="25" borderId="0" xfId="0" applyFont="1" applyFill="1" applyBorder="1" applyAlignment="1">
      <alignment horizontal="left" vertical="center"/>
    </xf>
    <xf numFmtId="0" fontId="19" fillId="25" borderId="0" xfId="0" applyFont="1" applyFill="1" applyBorder="1" applyAlignment="1">
      <alignment horizontal="center" wrapText="1"/>
    </xf>
    <xf numFmtId="0" fontId="25" fillId="25" borderId="10" xfId="0" applyFont="1" applyFill="1" applyBorder="1" applyAlignment="1">
      <alignment horizontal="center" vertical="center" wrapText="1"/>
    </xf>
    <xf numFmtId="3" fontId="21" fillId="25" borderId="10" xfId="0" applyNumberFormat="1" applyFont="1" applyFill="1" applyBorder="1" applyAlignment="1">
      <alignment horizontal="right" vertical="center"/>
    </xf>
    <xf numFmtId="203" fontId="21" fillId="25" borderId="10" xfId="0" applyNumberFormat="1" applyFont="1" applyFill="1" applyBorder="1" applyAlignment="1">
      <alignment horizontal="right" vertical="center"/>
    </xf>
    <xf numFmtId="4" fontId="21" fillId="25" borderId="10" xfId="0" applyNumberFormat="1" applyFont="1" applyFill="1" applyBorder="1" applyAlignment="1">
      <alignment horizontal="right" vertical="center"/>
    </xf>
    <xf numFmtId="49" fontId="21" fillId="25" borderId="10" xfId="0" applyNumberFormat="1" applyFont="1" applyFill="1" applyBorder="1" applyAlignment="1">
      <alignment horizontal="center" vertical="center"/>
    </xf>
    <xf numFmtId="0" fontId="23" fillId="25" borderId="0" xfId="0" applyFont="1" applyFill="1" applyAlignment="1">
      <alignment horizontal="center"/>
    </xf>
    <xf numFmtId="0" fontId="21" fillId="25" borderId="0" xfId="0" applyFont="1" applyFill="1" applyAlignment="1">
      <alignment/>
    </xf>
    <xf numFmtId="2" fontId="19" fillId="25" borderId="0" xfId="0" applyNumberFormat="1" applyFont="1" applyFill="1" applyAlignment="1">
      <alignment horizontal="center"/>
    </xf>
    <xf numFmtId="1" fontId="19" fillId="25" borderId="0" xfId="0" applyNumberFormat="1" applyFont="1" applyFill="1" applyAlignment="1">
      <alignment horizontal="center"/>
    </xf>
    <xf numFmtId="0" fontId="19" fillId="25" borderId="0" xfId="0" applyFont="1" applyFill="1" applyAlignment="1">
      <alignment vertical="center"/>
    </xf>
    <xf numFmtId="0" fontId="19" fillId="25" borderId="0" xfId="0" applyFont="1" applyFill="1" applyAlignment="1">
      <alignment horizontal="left" wrapText="1"/>
    </xf>
    <xf numFmtId="0" fontId="19" fillId="25" borderId="0" xfId="0" applyFont="1" applyFill="1" applyAlignment="1">
      <alignment horizontal="center" vertical="center" wrapText="1"/>
    </xf>
    <xf numFmtId="0" fontId="19" fillId="25" borderId="0" xfId="0" applyFont="1" applyFill="1" applyAlignment="1">
      <alignment horizontal="center" wrapText="1"/>
    </xf>
    <xf numFmtId="0" fontId="23" fillId="25" borderId="0" xfId="0" applyFont="1" applyFill="1" applyAlignment="1">
      <alignment horizontal="center" wrapText="1"/>
    </xf>
    <xf numFmtId="203" fontId="21" fillId="25" borderId="10" xfId="0" applyNumberFormat="1" applyFont="1" applyFill="1" applyBorder="1" applyAlignment="1">
      <alignment horizontal="center" vertical="center"/>
    </xf>
    <xf numFmtId="196" fontId="21" fillId="25" borderId="10" xfId="0" applyNumberFormat="1" applyFont="1" applyFill="1" applyBorder="1" applyAlignment="1">
      <alignment horizontal="center" vertical="center"/>
    </xf>
    <xf numFmtId="0" fontId="20" fillId="25" borderId="0" xfId="0" applyFont="1" applyFill="1" applyAlignment="1">
      <alignment horizontal="left"/>
    </xf>
    <xf numFmtId="0" fontId="20" fillId="25" borderId="0" xfId="0" applyFont="1" applyFill="1" applyAlignment="1">
      <alignment/>
    </xf>
    <xf numFmtId="0" fontId="19" fillId="25" borderId="0" xfId="0" applyFont="1" applyFill="1" applyBorder="1" applyAlignment="1">
      <alignment vertical="center"/>
    </xf>
    <xf numFmtId="0" fontId="21" fillId="25" borderId="10" xfId="0" applyFont="1" applyFill="1" applyBorder="1" applyAlignment="1">
      <alignment horizontal="center" vertical="center"/>
    </xf>
    <xf numFmtId="3" fontId="21" fillId="25" borderId="10" xfId="0" applyNumberFormat="1" applyFont="1" applyFill="1" applyBorder="1" applyAlignment="1">
      <alignment horizontal="center" vertical="center"/>
    </xf>
    <xf numFmtId="4" fontId="21" fillId="25" borderId="10" xfId="0" applyNumberFormat="1" applyFont="1" applyFill="1" applyBorder="1" applyAlignment="1">
      <alignment horizontal="center" vertical="center"/>
    </xf>
    <xf numFmtId="0" fontId="21" fillId="24" borderId="0" xfId="0" applyFont="1" applyFill="1" applyAlignment="1">
      <alignment/>
    </xf>
    <xf numFmtId="4" fontId="19" fillId="24" borderId="0" xfId="0" applyNumberFormat="1" applyFont="1" applyFill="1" applyAlignment="1">
      <alignment/>
    </xf>
    <xf numFmtId="3" fontId="19" fillId="25" borderId="0" xfId="0" applyNumberFormat="1" applyFont="1" applyFill="1" applyAlignment="1">
      <alignment/>
    </xf>
    <xf numFmtId="0" fontId="19" fillId="26" borderId="10" xfId="0" applyFont="1" applyFill="1" applyBorder="1" applyAlignment="1">
      <alignment horizontal="center" vertical="center" wrapText="1"/>
    </xf>
    <xf numFmtId="203" fontId="19" fillId="26" borderId="10" xfId="0" applyNumberFormat="1" applyFont="1" applyFill="1" applyBorder="1" applyAlignment="1">
      <alignment horizontal="right" vertical="center"/>
    </xf>
    <xf numFmtId="0" fontId="19" fillId="26" borderId="10" xfId="0" applyFont="1" applyFill="1" applyBorder="1" applyAlignment="1">
      <alignment horizontal="left" vertical="center" wrapText="1"/>
    </xf>
    <xf numFmtId="3" fontId="19" fillId="26" borderId="10" xfId="0" applyNumberFormat="1" applyFont="1" applyFill="1" applyBorder="1" applyAlignment="1">
      <alignment horizontal="right" vertical="center"/>
    </xf>
    <xf numFmtId="4" fontId="19" fillId="26" borderId="10" xfId="0" applyNumberFormat="1" applyFont="1" applyFill="1" applyBorder="1" applyAlignment="1">
      <alignment horizontal="right" vertical="center"/>
    </xf>
    <xf numFmtId="49" fontId="19" fillId="26" borderId="10" xfId="0" applyNumberFormat="1" applyFont="1" applyFill="1" applyBorder="1" applyAlignment="1">
      <alignment horizontal="center" vertical="center"/>
    </xf>
    <xf numFmtId="196" fontId="19" fillId="26" borderId="10" xfId="0" applyNumberFormat="1" applyFont="1" applyFill="1" applyBorder="1" applyAlignment="1">
      <alignment horizontal="center" vertical="center"/>
    </xf>
    <xf numFmtId="203" fontId="19" fillId="26" borderId="10" xfId="0" applyNumberFormat="1" applyFont="1" applyFill="1" applyBorder="1" applyAlignment="1">
      <alignment horizontal="center" vertical="center" wrapText="1"/>
    </xf>
    <xf numFmtId="196" fontId="19" fillId="26" borderId="10" xfId="0" applyNumberFormat="1" applyFont="1" applyFill="1" applyBorder="1" applyAlignment="1">
      <alignment horizontal="center" vertical="center" wrapText="1"/>
    </xf>
    <xf numFmtId="203" fontId="19" fillId="26" borderId="10" xfId="0" applyNumberFormat="1" applyFont="1" applyFill="1" applyBorder="1" applyAlignment="1">
      <alignment horizontal="center" vertical="center"/>
    </xf>
    <xf numFmtId="3" fontId="21" fillId="26" borderId="10" xfId="0" applyNumberFormat="1" applyFont="1" applyFill="1" applyBorder="1" applyAlignment="1">
      <alignment horizontal="center" vertical="center"/>
    </xf>
    <xf numFmtId="4" fontId="19" fillId="26" borderId="10" xfId="0" applyNumberFormat="1" applyFont="1" applyFill="1" applyBorder="1" applyAlignment="1">
      <alignment horizontal="center" vertical="center"/>
    </xf>
    <xf numFmtId="2" fontId="21" fillId="26" borderId="10" xfId="0" applyNumberFormat="1" applyFont="1" applyFill="1" applyBorder="1" applyAlignment="1">
      <alignment horizontal="center" vertical="center"/>
    </xf>
    <xf numFmtId="3" fontId="19" fillId="26" borderId="0" xfId="0" applyNumberFormat="1" applyFont="1" applyFill="1" applyAlignment="1">
      <alignment/>
    </xf>
    <xf numFmtId="0" fontId="19" fillId="26" borderId="0" xfId="0" applyFont="1" applyFill="1" applyAlignment="1">
      <alignment/>
    </xf>
    <xf numFmtId="0" fontId="19" fillId="26" borderId="10" xfId="0" applyFont="1" applyFill="1" applyBorder="1" applyAlignment="1">
      <alignment/>
    </xf>
    <xf numFmtId="206" fontId="19" fillId="26" borderId="10" xfId="0" applyNumberFormat="1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 horizontal="center" vertical="center" wrapText="1"/>
    </xf>
    <xf numFmtId="203" fontId="19" fillId="27" borderId="10" xfId="0" applyNumberFormat="1" applyFont="1" applyFill="1" applyBorder="1" applyAlignment="1">
      <alignment horizontal="right" vertical="center"/>
    </xf>
    <xf numFmtId="0" fontId="19" fillId="27" borderId="10" xfId="0" applyFont="1" applyFill="1" applyBorder="1" applyAlignment="1">
      <alignment horizontal="left" vertical="center" wrapText="1"/>
    </xf>
    <xf numFmtId="3" fontId="19" fillId="27" borderId="10" xfId="0" applyNumberFormat="1" applyFont="1" applyFill="1" applyBorder="1" applyAlignment="1">
      <alignment horizontal="right" vertical="center"/>
    </xf>
    <xf numFmtId="4" fontId="19" fillId="27" borderId="10" xfId="0" applyNumberFormat="1" applyFont="1" applyFill="1" applyBorder="1" applyAlignment="1">
      <alignment horizontal="right" vertical="center"/>
    </xf>
    <xf numFmtId="49" fontId="19" fillId="27" borderId="10" xfId="0" applyNumberFormat="1" applyFont="1" applyFill="1" applyBorder="1" applyAlignment="1">
      <alignment horizontal="center" vertical="center"/>
    </xf>
    <xf numFmtId="49" fontId="19" fillId="27" borderId="10" xfId="0" applyNumberFormat="1" applyFont="1" applyFill="1" applyBorder="1" applyAlignment="1">
      <alignment horizontal="center" vertical="center" wrapText="1"/>
    </xf>
    <xf numFmtId="196" fontId="19" fillId="27" borderId="10" xfId="0" applyNumberFormat="1" applyFont="1" applyFill="1" applyBorder="1" applyAlignment="1">
      <alignment horizontal="center" vertical="center"/>
    </xf>
    <xf numFmtId="203" fontId="19" fillId="27" borderId="10" xfId="0" applyNumberFormat="1" applyFont="1" applyFill="1" applyBorder="1" applyAlignment="1">
      <alignment horizontal="center" vertical="center"/>
    </xf>
    <xf numFmtId="3" fontId="21" fillId="27" borderId="10" xfId="0" applyNumberFormat="1" applyFont="1" applyFill="1" applyBorder="1" applyAlignment="1">
      <alignment horizontal="center" vertical="center"/>
    </xf>
    <xf numFmtId="4" fontId="19" fillId="27" borderId="10" xfId="0" applyNumberFormat="1" applyFont="1" applyFill="1" applyBorder="1" applyAlignment="1">
      <alignment horizontal="center" vertical="center"/>
    </xf>
    <xf numFmtId="2" fontId="21" fillId="27" borderId="10" xfId="0" applyNumberFormat="1" applyFont="1" applyFill="1" applyBorder="1" applyAlignment="1">
      <alignment horizontal="center" vertical="center"/>
    </xf>
    <xf numFmtId="3" fontId="19" fillId="27" borderId="0" xfId="0" applyNumberFormat="1" applyFont="1" applyFill="1" applyAlignment="1">
      <alignment/>
    </xf>
    <xf numFmtId="0" fontId="19" fillId="27" borderId="0" xfId="0" applyFont="1" applyFill="1" applyAlignment="1">
      <alignment/>
    </xf>
    <xf numFmtId="0" fontId="19" fillId="28" borderId="10" xfId="0" applyFont="1" applyFill="1" applyBorder="1" applyAlignment="1">
      <alignment horizontal="center" vertical="center" wrapText="1"/>
    </xf>
    <xf numFmtId="203" fontId="19" fillId="28" borderId="10" xfId="0" applyNumberFormat="1" applyFont="1" applyFill="1" applyBorder="1" applyAlignment="1">
      <alignment horizontal="right" vertical="center"/>
    </xf>
    <xf numFmtId="0" fontId="19" fillId="28" borderId="10" xfId="0" applyFont="1" applyFill="1" applyBorder="1" applyAlignment="1">
      <alignment horizontal="left" vertical="center" wrapText="1"/>
    </xf>
    <xf numFmtId="3" fontId="19" fillId="28" borderId="10" xfId="0" applyNumberFormat="1" applyFont="1" applyFill="1" applyBorder="1" applyAlignment="1">
      <alignment horizontal="right" vertical="center"/>
    </xf>
    <xf numFmtId="4" fontId="19" fillId="28" borderId="10" xfId="0" applyNumberFormat="1" applyFont="1" applyFill="1" applyBorder="1" applyAlignment="1">
      <alignment horizontal="right" vertical="center"/>
    </xf>
    <xf numFmtId="49" fontId="19" fillId="28" borderId="10" xfId="0" applyNumberFormat="1" applyFont="1" applyFill="1" applyBorder="1" applyAlignment="1">
      <alignment horizontal="center" vertical="center"/>
    </xf>
    <xf numFmtId="49" fontId="19" fillId="28" borderId="10" xfId="0" applyNumberFormat="1" applyFont="1" applyFill="1" applyBorder="1" applyAlignment="1">
      <alignment horizontal="center" vertical="center" wrapText="1"/>
    </xf>
    <xf numFmtId="196" fontId="19" fillId="28" borderId="10" xfId="0" applyNumberFormat="1" applyFont="1" applyFill="1" applyBorder="1" applyAlignment="1">
      <alignment horizontal="center" vertical="center"/>
    </xf>
    <xf numFmtId="203" fontId="19" fillId="28" borderId="10" xfId="0" applyNumberFormat="1" applyFont="1" applyFill="1" applyBorder="1" applyAlignment="1">
      <alignment horizontal="center" vertical="center"/>
    </xf>
    <xf numFmtId="3" fontId="21" fillId="28" borderId="10" xfId="0" applyNumberFormat="1" applyFont="1" applyFill="1" applyBorder="1" applyAlignment="1">
      <alignment horizontal="center" vertical="center"/>
    </xf>
    <xf numFmtId="4" fontId="19" fillId="28" borderId="10" xfId="0" applyNumberFormat="1" applyFont="1" applyFill="1" applyBorder="1" applyAlignment="1">
      <alignment horizontal="center" vertical="center"/>
    </xf>
    <xf numFmtId="2" fontId="21" fillId="28" borderId="10" xfId="0" applyNumberFormat="1" applyFont="1" applyFill="1" applyBorder="1" applyAlignment="1">
      <alignment horizontal="center" vertical="center"/>
    </xf>
    <xf numFmtId="3" fontId="19" fillId="28" borderId="0" xfId="0" applyNumberFormat="1" applyFont="1" applyFill="1" applyAlignment="1">
      <alignment/>
    </xf>
    <xf numFmtId="0" fontId="19" fillId="28" borderId="0" xfId="0" applyFont="1" applyFill="1" applyAlignment="1">
      <alignment/>
    </xf>
    <xf numFmtId="0" fontId="19" fillId="29" borderId="10" xfId="0" applyFont="1" applyFill="1" applyBorder="1" applyAlignment="1">
      <alignment horizontal="center" vertical="center" wrapText="1"/>
    </xf>
    <xf numFmtId="203" fontId="19" fillId="29" borderId="10" xfId="0" applyNumberFormat="1" applyFont="1" applyFill="1" applyBorder="1" applyAlignment="1">
      <alignment horizontal="right" vertical="center"/>
    </xf>
    <xf numFmtId="0" fontId="19" fillId="29" borderId="10" xfId="0" applyFont="1" applyFill="1" applyBorder="1" applyAlignment="1">
      <alignment horizontal="left" vertical="center" wrapText="1"/>
    </xf>
    <xf numFmtId="3" fontId="19" fillId="29" borderId="10" xfId="0" applyNumberFormat="1" applyFont="1" applyFill="1" applyBorder="1" applyAlignment="1">
      <alignment horizontal="right" vertical="center"/>
    </xf>
    <xf numFmtId="4" fontId="19" fillId="29" borderId="10" xfId="0" applyNumberFormat="1" applyFont="1" applyFill="1" applyBorder="1" applyAlignment="1">
      <alignment horizontal="right" vertical="center"/>
    </xf>
    <xf numFmtId="49" fontId="19" fillId="29" borderId="10" xfId="0" applyNumberFormat="1" applyFont="1" applyFill="1" applyBorder="1" applyAlignment="1">
      <alignment horizontal="center" vertical="center"/>
    </xf>
    <xf numFmtId="49" fontId="19" fillId="29" borderId="10" xfId="0" applyNumberFormat="1" applyFont="1" applyFill="1" applyBorder="1" applyAlignment="1">
      <alignment horizontal="center" vertical="center" wrapText="1"/>
    </xf>
    <xf numFmtId="196" fontId="19" fillId="29" borderId="10" xfId="0" applyNumberFormat="1" applyFont="1" applyFill="1" applyBorder="1" applyAlignment="1">
      <alignment horizontal="center" vertical="center"/>
    </xf>
    <xf numFmtId="203" fontId="19" fillId="29" borderId="10" xfId="0" applyNumberFormat="1" applyFont="1" applyFill="1" applyBorder="1" applyAlignment="1">
      <alignment horizontal="center" vertical="center"/>
    </xf>
    <xf numFmtId="3" fontId="21" fillId="29" borderId="10" xfId="0" applyNumberFormat="1" applyFont="1" applyFill="1" applyBorder="1" applyAlignment="1">
      <alignment horizontal="center" vertical="center"/>
    </xf>
    <xf numFmtId="4" fontId="19" fillId="29" borderId="10" xfId="0" applyNumberFormat="1" applyFont="1" applyFill="1" applyBorder="1" applyAlignment="1">
      <alignment horizontal="center" vertical="center"/>
    </xf>
    <xf numFmtId="2" fontId="21" fillId="29" borderId="10" xfId="0" applyNumberFormat="1" applyFont="1" applyFill="1" applyBorder="1" applyAlignment="1">
      <alignment horizontal="center" vertical="center"/>
    </xf>
    <xf numFmtId="3" fontId="19" fillId="29" borderId="0" xfId="0" applyNumberFormat="1" applyFont="1" applyFill="1" applyAlignment="1">
      <alignment/>
    </xf>
    <xf numFmtId="0" fontId="19" fillId="29" borderId="0" xfId="0" applyFont="1" applyFill="1" applyAlignment="1">
      <alignment/>
    </xf>
    <xf numFmtId="0" fontId="19" fillId="30" borderId="10" xfId="0" applyFont="1" applyFill="1" applyBorder="1" applyAlignment="1">
      <alignment horizontal="center" vertical="center" wrapText="1"/>
    </xf>
    <xf numFmtId="203" fontId="19" fillId="30" borderId="10" xfId="0" applyNumberFormat="1" applyFont="1" applyFill="1" applyBorder="1" applyAlignment="1">
      <alignment horizontal="right" vertical="center"/>
    </xf>
    <xf numFmtId="0" fontId="19" fillId="30" borderId="10" xfId="0" applyFont="1" applyFill="1" applyBorder="1" applyAlignment="1">
      <alignment horizontal="left" vertical="center" wrapText="1"/>
    </xf>
    <xf numFmtId="3" fontId="19" fillId="30" borderId="10" xfId="0" applyNumberFormat="1" applyFont="1" applyFill="1" applyBorder="1" applyAlignment="1">
      <alignment horizontal="right" vertical="center"/>
    </xf>
    <xf numFmtId="4" fontId="19" fillId="30" borderId="10" xfId="0" applyNumberFormat="1" applyFont="1" applyFill="1" applyBorder="1" applyAlignment="1">
      <alignment horizontal="right" vertical="center"/>
    </xf>
    <xf numFmtId="49" fontId="19" fillId="30" borderId="10" xfId="0" applyNumberFormat="1" applyFont="1" applyFill="1" applyBorder="1" applyAlignment="1">
      <alignment horizontal="center" vertical="center"/>
    </xf>
    <xf numFmtId="49" fontId="19" fillId="30" borderId="10" xfId="0" applyNumberFormat="1" applyFont="1" applyFill="1" applyBorder="1" applyAlignment="1">
      <alignment horizontal="center" vertical="center" wrapText="1"/>
    </xf>
    <xf numFmtId="196" fontId="19" fillId="30" borderId="10" xfId="0" applyNumberFormat="1" applyFont="1" applyFill="1" applyBorder="1" applyAlignment="1">
      <alignment horizontal="center" vertical="center" wrapText="1"/>
    </xf>
    <xf numFmtId="203" fontId="19" fillId="30" borderId="10" xfId="0" applyNumberFormat="1" applyFont="1" applyFill="1" applyBorder="1" applyAlignment="1">
      <alignment horizontal="center" vertical="center" wrapText="1"/>
    </xf>
    <xf numFmtId="203" fontId="19" fillId="30" borderId="10" xfId="0" applyNumberFormat="1" applyFont="1" applyFill="1" applyBorder="1" applyAlignment="1">
      <alignment horizontal="center" vertical="center"/>
    </xf>
    <xf numFmtId="196" fontId="19" fillId="30" borderId="10" xfId="0" applyNumberFormat="1" applyFont="1" applyFill="1" applyBorder="1" applyAlignment="1">
      <alignment horizontal="center" vertical="center"/>
    </xf>
    <xf numFmtId="3" fontId="21" fillId="30" borderId="10" xfId="0" applyNumberFormat="1" applyFont="1" applyFill="1" applyBorder="1" applyAlignment="1">
      <alignment horizontal="center" vertical="center"/>
    </xf>
    <xf numFmtId="4" fontId="19" fillId="30" borderId="10" xfId="0" applyNumberFormat="1" applyFont="1" applyFill="1" applyBorder="1" applyAlignment="1">
      <alignment horizontal="center" vertical="center"/>
    </xf>
    <xf numFmtId="2" fontId="21" fillId="30" borderId="10" xfId="0" applyNumberFormat="1" applyFont="1" applyFill="1" applyBorder="1" applyAlignment="1">
      <alignment horizontal="center" vertical="center"/>
    </xf>
    <xf numFmtId="3" fontId="19" fillId="30" borderId="0" xfId="0" applyNumberFormat="1" applyFont="1" applyFill="1" applyAlignment="1">
      <alignment/>
    </xf>
    <xf numFmtId="0" fontId="19" fillId="30" borderId="0" xfId="0" applyFont="1" applyFill="1" applyAlignment="1">
      <alignment/>
    </xf>
    <xf numFmtId="0" fontId="19" fillId="31" borderId="10" xfId="0" applyFont="1" applyFill="1" applyBorder="1" applyAlignment="1">
      <alignment horizontal="center" vertical="center" wrapText="1"/>
    </xf>
    <xf numFmtId="203" fontId="19" fillId="31" borderId="10" xfId="0" applyNumberFormat="1" applyFont="1" applyFill="1" applyBorder="1" applyAlignment="1">
      <alignment horizontal="right" vertical="center"/>
    </xf>
    <xf numFmtId="0" fontId="19" fillId="31" borderId="10" xfId="0" applyFont="1" applyFill="1" applyBorder="1" applyAlignment="1">
      <alignment horizontal="left" vertical="center" wrapText="1"/>
    </xf>
    <xf numFmtId="3" fontId="19" fillId="31" borderId="10" xfId="0" applyNumberFormat="1" applyFont="1" applyFill="1" applyBorder="1" applyAlignment="1">
      <alignment horizontal="right" vertical="center"/>
    </xf>
    <xf numFmtId="4" fontId="19" fillId="31" borderId="10" xfId="0" applyNumberFormat="1" applyFont="1" applyFill="1" applyBorder="1" applyAlignment="1">
      <alignment horizontal="right" vertical="center"/>
    </xf>
    <xf numFmtId="49" fontId="19" fillId="31" borderId="10" xfId="0" applyNumberFormat="1" applyFont="1" applyFill="1" applyBorder="1" applyAlignment="1">
      <alignment horizontal="center" vertical="center"/>
    </xf>
    <xf numFmtId="49" fontId="19" fillId="31" borderId="10" xfId="0" applyNumberFormat="1" applyFont="1" applyFill="1" applyBorder="1" applyAlignment="1">
      <alignment horizontal="center" vertical="center" wrapText="1"/>
    </xf>
    <xf numFmtId="196" fontId="19" fillId="31" borderId="10" xfId="0" applyNumberFormat="1" applyFont="1" applyFill="1" applyBorder="1" applyAlignment="1">
      <alignment horizontal="center" vertical="center"/>
    </xf>
    <xf numFmtId="203" fontId="19" fillId="31" borderId="10" xfId="0" applyNumberFormat="1" applyFont="1" applyFill="1" applyBorder="1" applyAlignment="1">
      <alignment horizontal="center" vertical="center"/>
    </xf>
    <xf numFmtId="3" fontId="21" fillId="31" borderId="10" xfId="0" applyNumberFormat="1" applyFont="1" applyFill="1" applyBorder="1" applyAlignment="1">
      <alignment horizontal="center" vertical="center"/>
    </xf>
    <xf numFmtId="4" fontId="19" fillId="31" borderId="10" xfId="0" applyNumberFormat="1" applyFont="1" applyFill="1" applyBorder="1" applyAlignment="1">
      <alignment horizontal="center" vertical="center"/>
    </xf>
    <xf numFmtId="2" fontId="21" fillId="31" borderId="10" xfId="0" applyNumberFormat="1" applyFont="1" applyFill="1" applyBorder="1" applyAlignment="1">
      <alignment horizontal="center" vertical="center"/>
    </xf>
    <xf numFmtId="3" fontId="19" fillId="31" borderId="0" xfId="0" applyNumberFormat="1" applyFont="1" applyFill="1" applyAlignment="1">
      <alignment/>
    </xf>
    <xf numFmtId="0" fontId="19" fillId="31" borderId="0" xfId="0" applyFont="1" applyFill="1" applyAlignment="1">
      <alignment/>
    </xf>
    <xf numFmtId="0" fontId="21" fillId="24" borderId="0" xfId="0" applyFont="1" applyFill="1" applyBorder="1" applyAlignment="1">
      <alignment horizontal="center"/>
    </xf>
    <xf numFmtId="0" fontId="19" fillId="24" borderId="0" xfId="0" applyFont="1" applyFill="1" applyAlignment="1">
      <alignment horizontal="left" vertical="center"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19" fillId="24" borderId="0" xfId="0" applyFont="1" applyFill="1" applyAlignment="1">
      <alignment horizontal="center"/>
    </xf>
    <xf numFmtId="0" fontId="19" fillId="25" borderId="0" xfId="0" applyFont="1" applyFill="1" applyAlignment="1">
      <alignment horizontal="left" vertical="center"/>
    </xf>
    <xf numFmtId="0" fontId="21" fillId="25" borderId="10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3" fontId="28" fillId="26" borderId="10" xfId="0" applyNumberFormat="1" applyFont="1" applyFill="1" applyBorder="1" applyAlignment="1">
      <alignment horizontal="center" vertical="center"/>
    </xf>
    <xf numFmtId="3" fontId="28" fillId="29" borderId="10" xfId="0" applyNumberFormat="1" applyFont="1" applyFill="1" applyBorder="1" applyAlignment="1">
      <alignment horizontal="center" vertical="center"/>
    </xf>
    <xf numFmtId="3" fontId="28" fillId="27" borderId="10" xfId="0" applyNumberFormat="1" applyFont="1" applyFill="1" applyBorder="1" applyAlignment="1">
      <alignment horizontal="center" vertical="center"/>
    </xf>
    <xf numFmtId="3" fontId="28" fillId="28" borderId="10" xfId="0" applyNumberFormat="1" applyFont="1" applyFill="1" applyBorder="1" applyAlignment="1">
      <alignment horizontal="center" vertical="center"/>
    </xf>
    <xf numFmtId="3" fontId="28" fillId="31" borderId="10" xfId="0" applyNumberFormat="1" applyFont="1" applyFill="1" applyBorder="1" applyAlignment="1">
      <alignment horizontal="center" vertical="center"/>
    </xf>
    <xf numFmtId="3" fontId="28" fillId="30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19" fillId="24" borderId="0" xfId="0" applyFont="1" applyFill="1" applyAlignment="1">
      <alignment horizontal="center"/>
    </xf>
    <xf numFmtId="0" fontId="19" fillId="25" borderId="0" xfId="0" applyFont="1" applyFill="1" applyAlignment="1">
      <alignment horizontal="left" vertical="center"/>
    </xf>
    <xf numFmtId="0" fontId="21" fillId="25" borderId="10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 vertical="center"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4" fontId="19" fillId="32" borderId="10" xfId="0" applyNumberFormat="1" applyFont="1" applyFill="1" applyBorder="1" applyAlignment="1">
      <alignment horizontal="right" vertical="center"/>
    </xf>
    <xf numFmtId="3" fontId="19" fillId="32" borderId="10" xfId="0" applyNumberFormat="1" applyFont="1" applyFill="1" applyBorder="1" applyAlignment="1">
      <alignment horizontal="right" vertical="center"/>
    </xf>
    <xf numFmtId="3" fontId="21" fillId="32" borderId="10" xfId="0" applyNumberFormat="1" applyFont="1" applyFill="1" applyBorder="1" applyAlignment="1">
      <alignment horizontal="center" vertical="center"/>
    </xf>
    <xf numFmtId="0" fontId="19" fillId="25" borderId="0" xfId="0" applyFont="1" applyFill="1" applyAlignment="1">
      <alignment horizontal="left" vertical="center"/>
    </xf>
    <xf numFmtId="0" fontId="19" fillId="33" borderId="10" xfId="0" applyFont="1" applyFill="1" applyBorder="1" applyAlignment="1">
      <alignment horizontal="center" vertical="center" wrapText="1"/>
    </xf>
    <xf numFmtId="203" fontId="19" fillId="33" borderId="10" xfId="0" applyNumberFormat="1" applyFont="1" applyFill="1" applyBorder="1" applyAlignment="1">
      <alignment horizontal="right" vertical="center"/>
    </xf>
    <xf numFmtId="3" fontId="19" fillId="33" borderId="10" xfId="0" applyNumberFormat="1" applyFont="1" applyFill="1" applyBorder="1" applyAlignment="1">
      <alignment horizontal="right" vertical="center"/>
    </xf>
    <xf numFmtId="4" fontId="19" fillId="33" borderId="10" xfId="0" applyNumberFormat="1" applyFont="1" applyFill="1" applyBorder="1" applyAlignment="1">
      <alignment horizontal="right" vertical="center"/>
    </xf>
    <xf numFmtId="49" fontId="19" fillId="33" borderId="10" xfId="0" applyNumberFormat="1" applyFont="1" applyFill="1" applyBorder="1" applyAlignment="1">
      <alignment horizontal="center" vertical="center"/>
    </xf>
    <xf numFmtId="196" fontId="19" fillId="33" borderId="10" xfId="0" applyNumberFormat="1" applyFont="1" applyFill="1" applyBorder="1" applyAlignment="1">
      <alignment horizontal="center" vertical="center"/>
    </xf>
    <xf numFmtId="203" fontId="19" fillId="33" borderId="10" xfId="0" applyNumberFormat="1" applyFont="1" applyFill="1" applyBorder="1" applyAlignment="1">
      <alignment horizontal="center" vertical="center"/>
    </xf>
    <xf numFmtId="3" fontId="21" fillId="33" borderId="10" xfId="0" applyNumberFormat="1" applyFont="1" applyFill="1" applyBorder="1" applyAlignment="1">
      <alignment horizontal="center" vertical="center"/>
    </xf>
    <xf numFmtId="4" fontId="19" fillId="33" borderId="10" xfId="0" applyNumberFormat="1" applyFont="1" applyFill="1" applyBorder="1" applyAlignment="1">
      <alignment horizontal="center" vertical="center"/>
    </xf>
    <xf numFmtId="2" fontId="21" fillId="33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left" vertical="center"/>
    </xf>
    <xf numFmtId="0" fontId="19" fillId="33" borderId="0" xfId="0" applyFont="1" applyFill="1" applyAlignment="1">
      <alignment/>
    </xf>
    <xf numFmtId="3" fontId="28" fillId="33" borderId="10" xfId="0" applyNumberFormat="1" applyFont="1" applyFill="1" applyBorder="1" applyAlignment="1">
      <alignment horizontal="center" vertical="center"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0" fontId="19" fillId="24" borderId="0" xfId="0" applyFont="1" applyFill="1" applyAlignment="1">
      <alignment horizontal="center"/>
    </xf>
    <xf numFmtId="0" fontId="19" fillId="25" borderId="0" xfId="0" applyFont="1" applyFill="1" applyAlignment="1">
      <alignment horizontal="left" vertical="center"/>
    </xf>
    <xf numFmtId="0" fontId="19" fillId="34" borderId="10" xfId="0" applyFont="1" applyFill="1" applyBorder="1" applyAlignment="1">
      <alignment horizontal="center" vertical="center" wrapText="1"/>
    </xf>
    <xf numFmtId="203" fontId="19" fillId="34" borderId="10" xfId="0" applyNumberFormat="1" applyFont="1" applyFill="1" applyBorder="1" applyAlignment="1">
      <alignment horizontal="right" vertical="center"/>
    </xf>
    <xf numFmtId="0" fontId="19" fillId="34" borderId="10" xfId="0" applyFont="1" applyFill="1" applyBorder="1" applyAlignment="1">
      <alignment horizontal="left" vertical="center" wrapText="1"/>
    </xf>
    <xf numFmtId="3" fontId="19" fillId="34" borderId="10" xfId="0" applyNumberFormat="1" applyFont="1" applyFill="1" applyBorder="1" applyAlignment="1">
      <alignment horizontal="right" vertical="center"/>
    </xf>
    <xf numFmtId="4" fontId="19" fillId="34" borderId="10" xfId="0" applyNumberFormat="1" applyFont="1" applyFill="1" applyBorder="1" applyAlignment="1">
      <alignment horizontal="right" vertical="center"/>
    </xf>
    <xf numFmtId="49" fontId="19" fillId="34" borderId="10" xfId="0" applyNumberFormat="1" applyFont="1" applyFill="1" applyBorder="1" applyAlignment="1">
      <alignment horizontal="center" vertical="center"/>
    </xf>
    <xf numFmtId="196" fontId="19" fillId="34" borderId="10" xfId="0" applyNumberFormat="1" applyFont="1" applyFill="1" applyBorder="1" applyAlignment="1">
      <alignment horizontal="center" vertical="center"/>
    </xf>
    <xf numFmtId="203" fontId="19" fillId="34" borderId="10" xfId="0" applyNumberFormat="1" applyFont="1" applyFill="1" applyBorder="1" applyAlignment="1">
      <alignment horizontal="center" vertical="center" wrapText="1"/>
    </xf>
    <xf numFmtId="196" fontId="19" fillId="34" borderId="10" xfId="0" applyNumberFormat="1" applyFont="1" applyFill="1" applyBorder="1" applyAlignment="1">
      <alignment horizontal="center" vertical="center" wrapText="1"/>
    </xf>
    <xf numFmtId="203" fontId="19" fillId="34" borderId="10" xfId="0" applyNumberFormat="1" applyFont="1" applyFill="1" applyBorder="1" applyAlignment="1">
      <alignment horizontal="center" vertical="center"/>
    </xf>
    <xf numFmtId="3" fontId="21" fillId="34" borderId="10" xfId="0" applyNumberFormat="1" applyFont="1" applyFill="1" applyBorder="1" applyAlignment="1">
      <alignment horizontal="center" vertical="center"/>
    </xf>
    <xf numFmtId="4" fontId="19" fillId="34" borderId="10" xfId="0" applyNumberFormat="1" applyFont="1" applyFill="1" applyBorder="1" applyAlignment="1">
      <alignment horizontal="center" vertical="center"/>
    </xf>
    <xf numFmtId="206" fontId="19" fillId="34" borderId="10" xfId="0" applyNumberFormat="1" applyFont="1" applyFill="1" applyBorder="1" applyAlignment="1">
      <alignment horizontal="center" vertical="center"/>
    </xf>
    <xf numFmtId="2" fontId="21" fillId="34" borderId="10" xfId="0" applyNumberFormat="1" applyFont="1" applyFill="1" applyBorder="1" applyAlignment="1">
      <alignment horizontal="center" vertical="center"/>
    </xf>
    <xf numFmtId="3" fontId="19" fillId="34" borderId="0" xfId="0" applyNumberFormat="1" applyFont="1" applyFill="1" applyAlignment="1">
      <alignment/>
    </xf>
    <xf numFmtId="0" fontId="19" fillId="34" borderId="0" xfId="0" applyFont="1" applyFill="1" applyAlignment="1">
      <alignment/>
    </xf>
    <xf numFmtId="0" fontId="19" fillId="24" borderId="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/>
    </xf>
    <xf numFmtId="203" fontId="19" fillId="35" borderId="10" xfId="0" applyNumberFormat="1" applyFont="1" applyFill="1" applyBorder="1" applyAlignment="1">
      <alignment horizontal="right" vertical="center"/>
    </xf>
    <xf numFmtId="0" fontId="19" fillId="35" borderId="10" xfId="0" applyFont="1" applyFill="1" applyBorder="1" applyAlignment="1">
      <alignment horizontal="left" vertical="center"/>
    </xf>
    <xf numFmtId="0" fontId="19" fillId="35" borderId="10" xfId="0" applyFont="1" applyFill="1" applyBorder="1" applyAlignment="1">
      <alignment horizontal="center" vertical="center" wrapText="1"/>
    </xf>
    <xf numFmtId="3" fontId="19" fillId="35" borderId="10" xfId="0" applyNumberFormat="1" applyFont="1" applyFill="1" applyBorder="1" applyAlignment="1">
      <alignment horizontal="right" vertical="center"/>
    </xf>
    <xf numFmtId="4" fontId="19" fillId="35" borderId="10" xfId="0" applyNumberFormat="1" applyFont="1" applyFill="1" applyBorder="1" applyAlignment="1">
      <alignment horizontal="right" vertical="center"/>
    </xf>
    <xf numFmtId="49" fontId="19" fillId="35" borderId="10" xfId="0" applyNumberFormat="1" applyFont="1" applyFill="1" applyBorder="1" applyAlignment="1">
      <alignment horizontal="center" vertical="center"/>
    </xf>
    <xf numFmtId="196" fontId="19" fillId="35" borderId="10" xfId="0" applyNumberFormat="1" applyFont="1" applyFill="1" applyBorder="1" applyAlignment="1">
      <alignment horizontal="center" vertical="center"/>
    </xf>
    <xf numFmtId="203" fontId="19" fillId="35" borderId="10" xfId="0" applyNumberFormat="1" applyFont="1" applyFill="1" applyBorder="1" applyAlignment="1">
      <alignment horizontal="center" vertical="center"/>
    </xf>
    <xf numFmtId="3" fontId="21" fillId="35" borderId="10" xfId="0" applyNumberFormat="1" applyFont="1" applyFill="1" applyBorder="1" applyAlignment="1">
      <alignment horizontal="center" vertical="center"/>
    </xf>
    <xf numFmtId="4" fontId="19" fillId="35" borderId="10" xfId="0" applyNumberFormat="1" applyFont="1" applyFill="1" applyBorder="1" applyAlignment="1">
      <alignment horizontal="center" vertical="center"/>
    </xf>
    <xf numFmtId="2" fontId="21" fillId="35" borderId="10" xfId="0" applyNumberFormat="1" applyFont="1" applyFill="1" applyBorder="1" applyAlignment="1">
      <alignment horizontal="center" vertical="center"/>
    </xf>
    <xf numFmtId="3" fontId="19" fillId="35" borderId="0" xfId="0" applyNumberFormat="1" applyFont="1" applyFill="1" applyAlignment="1">
      <alignment/>
    </xf>
    <xf numFmtId="0" fontId="19" fillId="35" borderId="0" xfId="0" applyFont="1" applyFill="1" applyAlignment="1">
      <alignment/>
    </xf>
    <xf numFmtId="3" fontId="28" fillId="35" borderId="10" xfId="0" applyNumberFormat="1" applyFont="1" applyFill="1" applyBorder="1" applyAlignment="1">
      <alignment horizontal="center" vertical="center"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0" fontId="19" fillId="24" borderId="0" xfId="0" applyFont="1" applyFill="1" applyAlignment="1">
      <alignment horizontal="center"/>
    </xf>
    <xf numFmtId="0" fontId="19" fillId="25" borderId="0" xfId="0" applyFont="1" applyFill="1" applyAlignment="1">
      <alignment horizontal="left" vertical="center"/>
    </xf>
    <xf numFmtId="0" fontId="21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19" fillId="24" borderId="0" xfId="0" applyFont="1" applyFill="1" applyAlignment="1">
      <alignment horizontal="center"/>
    </xf>
    <xf numFmtId="0" fontId="19" fillId="25" borderId="0" xfId="0" applyFont="1" applyFill="1" applyAlignment="1">
      <alignment horizontal="left" vertical="center"/>
    </xf>
    <xf numFmtId="0" fontId="19" fillId="30" borderId="11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19" fillId="24" borderId="0" xfId="0" applyFont="1" applyFill="1" applyAlignment="1">
      <alignment horizontal="center"/>
    </xf>
    <xf numFmtId="0" fontId="19" fillId="25" borderId="0" xfId="0" applyFont="1" applyFill="1" applyAlignment="1">
      <alignment horizontal="left" vertical="center"/>
    </xf>
    <xf numFmtId="0" fontId="21" fillId="25" borderId="0" xfId="0" applyFont="1" applyFill="1" applyAlignment="1">
      <alignment vertical="center"/>
    </xf>
    <xf numFmtId="0" fontId="21" fillId="25" borderId="0" xfId="0" applyFont="1" applyFill="1" applyAlignment="1">
      <alignment horizontal="center"/>
    </xf>
    <xf numFmtId="0" fontId="21" fillId="25" borderId="0" xfId="0" applyFont="1" applyFill="1" applyAlignment="1">
      <alignment horizontal="center" vertical="center"/>
    </xf>
    <xf numFmtId="0" fontId="21" fillId="25" borderId="0" xfId="0" applyFont="1" applyFill="1" applyAlignment="1">
      <alignment/>
    </xf>
    <xf numFmtId="0" fontId="26" fillId="25" borderId="0" xfId="0" applyFont="1" applyFill="1" applyAlignment="1">
      <alignment horizontal="center"/>
    </xf>
    <xf numFmtId="0" fontId="21" fillId="25" borderId="0" xfId="0" applyFont="1" applyFill="1" applyAlignment="1">
      <alignment horizontal="left" vertical="center"/>
    </xf>
    <xf numFmtId="1" fontId="21" fillId="25" borderId="0" xfId="0" applyNumberFormat="1" applyFont="1" applyFill="1" applyAlignment="1">
      <alignment horizontal="center"/>
    </xf>
    <xf numFmtId="0" fontId="25" fillId="24" borderId="0" xfId="0" applyFont="1" applyFill="1" applyAlignment="1">
      <alignment horizontal="left" vertical="top"/>
    </xf>
    <xf numFmtId="4" fontId="21" fillId="24" borderId="0" xfId="0" applyNumberFormat="1" applyFont="1" applyFill="1" applyAlignment="1">
      <alignment/>
    </xf>
    <xf numFmtId="0" fontId="21" fillId="24" borderId="0" xfId="0" applyFont="1" applyFill="1" applyAlignment="1">
      <alignment horizontal="left" vertical="center"/>
    </xf>
    <xf numFmtId="0" fontId="21" fillId="25" borderId="0" xfId="0" applyFont="1" applyFill="1" applyAlignment="1">
      <alignment horizontal="left" vertical="center"/>
    </xf>
    <xf numFmtId="0" fontId="21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/>
    </xf>
    <xf numFmtId="0" fontId="19" fillId="24" borderId="0" xfId="0" applyFont="1" applyFill="1" applyAlignment="1">
      <alignment horizontal="center"/>
    </xf>
    <xf numFmtId="0" fontId="19" fillId="25" borderId="0" xfId="0" applyFont="1" applyFill="1" applyAlignment="1">
      <alignment horizontal="left" vertical="center"/>
    </xf>
    <xf numFmtId="0" fontId="21" fillId="25" borderId="15" xfId="0" applyFont="1" applyFill="1" applyBorder="1" applyAlignment="1">
      <alignment horizontal="center" vertical="center" wrapText="1"/>
    </xf>
    <xf numFmtId="0" fontId="21" fillId="25" borderId="16" xfId="0" applyFont="1" applyFill="1" applyBorder="1" applyAlignment="1">
      <alignment horizontal="center" vertical="center" wrapText="1"/>
    </xf>
    <xf numFmtId="0" fontId="21" fillId="25" borderId="17" xfId="0" applyFont="1" applyFill="1" applyBorder="1" applyAlignment="1">
      <alignment horizontal="center" vertical="center" wrapText="1"/>
    </xf>
    <xf numFmtId="0" fontId="21" fillId="25" borderId="18" xfId="0" applyFont="1" applyFill="1" applyBorder="1" applyAlignment="1">
      <alignment horizontal="center" vertical="center" wrapText="1"/>
    </xf>
    <xf numFmtId="3" fontId="21" fillId="25" borderId="19" xfId="0" applyNumberFormat="1" applyFont="1" applyFill="1" applyBorder="1" applyAlignment="1">
      <alignment horizontal="center" vertical="center" wrapText="1"/>
    </xf>
    <xf numFmtId="3" fontId="21" fillId="25" borderId="20" xfId="0" applyNumberFormat="1" applyFont="1" applyFill="1" applyBorder="1" applyAlignment="1">
      <alignment horizontal="center" vertical="center" wrapText="1"/>
    </xf>
    <xf numFmtId="0" fontId="21" fillId="25" borderId="14" xfId="0" applyFont="1" applyFill="1" applyBorder="1" applyAlignment="1">
      <alignment horizontal="center" vertical="center"/>
    </xf>
    <xf numFmtId="0" fontId="21" fillId="25" borderId="16" xfId="0" applyFont="1" applyFill="1" applyBorder="1" applyAlignment="1">
      <alignment horizontal="center" vertical="center"/>
    </xf>
    <xf numFmtId="0" fontId="21" fillId="25" borderId="17" xfId="0" applyFont="1" applyFill="1" applyBorder="1" applyAlignment="1">
      <alignment horizontal="center" vertical="center"/>
    </xf>
    <xf numFmtId="0" fontId="21" fillId="25" borderId="21" xfId="0" applyFont="1" applyFill="1" applyBorder="1" applyAlignment="1">
      <alignment horizontal="center" vertical="center"/>
    </xf>
    <xf numFmtId="0" fontId="21" fillId="25" borderId="18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0" fontId="21" fillId="25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5" borderId="19" xfId="0" applyFont="1" applyFill="1" applyBorder="1" applyAlignment="1">
      <alignment horizontal="center" vertical="center" wrapText="1"/>
    </xf>
    <xf numFmtId="0" fontId="21" fillId="25" borderId="22" xfId="0" applyFont="1" applyFill="1" applyBorder="1" applyAlignment="1">
      <alignment horizontal="center" vertical="center" wrapText="1"/>
    </xf>
    <xf numFmtId="0" fontId="21" fillId="25" borderId="2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/>
    </xf>
    <xf numFmtId="0" fontId="19" fillId="24" borderId="21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0" fontId="21" fillId="24" borderId="19" xfId="0" applyFont="1" applyFill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1" fillId="25" borderId="0" xfId="0" applyFont="1" applyFill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40"/>
  <sheetViews>
    <sheetView view="pageBreakPreview" zoomScale="70" zoomScaleSheetLayoutView="70" zoomScalePageLayoutView="0" workbookViewId="0" topLeftCell="A10">
      <selection activeCell="AL28" sqref="AL28"/>
    </sheetView>
  </sheetViews>
  <sheetFormatPr defaultColWidth="9.140625" defaultRowHeight="15"/>
  <cols>
    <col min="1" max="1" width="4.28125" style="1" customWidth="1"/>
    <col min="2" max="2" width="21.28125" style="1" customWidth="1"/>
    <col min="3" max="3" width="29.00390625" style="148" customWidth="1"/>
    <col min="4" max="4" width="19.28125" style="20" customWidth="1"/>
    <col min="5" max="5" width="8.140625" style="21" customWidth="1"/>
    <col min="6" max="6" width="9.421875" style="21" customWidth="1"/>
    <col min="7" max="7" width="13.28125" style="20" customWidth="1"/>
    <col min="8" max="8" width="10.00390625" style="20" customWidth="1"/>
    <col min="9" max="9" width="11.7109375" style="32" customWidth="1"/>
    <col min="10" max="10" width="9.00390625" style="20" customWidth="1"/>
    <col min="11" max="11" width="13.00390625" style="20" customWidth="1"/>
    <col min="12" max="12" width="9.57421875" style="20" customWidth="1"/>
    <col min="13" max="13" width="14.140625" style="20" customWidth="1"/>
    <col min="14" max="14" width="9.00390625" style="20" customWidth="1"/>
    <col min="15" max="15" width="15.00390625" style="22" customWidth="1"/>
    <col min="16" max="16" width="9.57421875" style="22" customWidth="1"/>
    <col min="17" max="17" width="14.140625" style="22" customWidth="1"/>
    <col min="18" max="18" width="14.421875" style="21" customWidth="1"/>
    <col min="19" max="19" width="12.140625" style="21" customWidth="1"/>
    <col min="20" max="20" width="7.8515625" style="1" customWidth="1"/>
    <col min="21" max="21" width="10.00390625" style="1" customWidth="1"/>
    <col min="22" max="22" width="9.57421875" style="22" customWidth="1"/>
    <col min="23" max="23" width="10.57421875" style="22" customWidth="1"/>
    <col min="24" max="24" width="8.140625" style="22" customWidth="1"/>
    <col min="25" max="25" width="11.140625" style="22" customWidth="1"/>
    <col min="26" max="26" width="11.57421875" style="1" customWidth="1"/>
    <col min="27" max="27" width="14.140625" style="1" customWidth="1"/>
    <col min="28" max="29" width="9.140625" style="22" customWidth="1"/>
    <col min="30" max="30" width="8.421875" style="22" customWidth="1"/>
    <col min="31" max="31" width="14.57421875" style="22" customWidth="1"/>
    <col min="32" max="32" width="12.421875" style="22" customWidth="1"/>
    <col min="33" max="35" width="17.421875" style="22" customWidth="1"/>
    <col min="36" max="36" width="11.140625" style="1" customWidth="1"/>
    <col min="37" max="37" width="14.421875" style="1" customWidth="1"/>
    <col min="38" max="38" width="17.421875" style="1" customWidth="1"/>
    <col min="39" max="39" width="19.57421875" style="1" customWidth="1"/>
    <col min="40" max="40" width="11.8515625" style="22" customWidth="1"/>
    <col min="41" max="41" width="16.140625" style="22" customWidth="1"/>
    <col min="42" max="42" width="13.00390625" style="22" customWidth="1"/>
    <col min="43" max="43" width="12.28125" style="22" customWidth="1"/>
    <col min="44" max="44" width="13.00390625" style="22" customWidth="1"/>
    <col min="45" max="45" width="15.57421875" style="22" customWidth="1"/>
    <col min="46" max="46" width="11.421875" style="1" customWidth="1"/>
    <col min="47" max="47" width="14.8515625" style="1" customWidth="1"/>
    <col min="48" max="48" width="22.00390625" style="1" customWidth="1"/>
    <col min="49" max="49" width="8.00390625" style="1" customWidth="1"/>
    <col min="50" max="16384" width="9.140625" style="1" customWidth="1"/>
  </cols>
  <sheetData>
    <row r="1" ht="15.75">
      <c r="I1" s="20"/>
    </row>
    <row r="2" spans="3:73" ht="21.75" customHeight="1">
      <c r="C2" s="1"/>
      <c r="D2" s="22"/>
      <c r="G2" s="21"/>
      <c r="H2" s="21"/>
      <c r="I2" s="23"/>
      <c r="J2" s="23"/>
      <c r="K2" s="23"/>
      <c r="L2" s="23"/>
      <c r="M2" s="23"/>
      <c r="N2" s="23"/>
      <c r="O2" s="23"/>
      <c r="P2" s="23"/>
      <c r="Q2" s="23"/>
      <c r="AQ2" s="43" t="s">
        <v>0</v>
      </c>
      <c r="AT2" s="2" t="s">
        <v>0</v>
      </c>
      <c r="AX2" s="49"/>
      <c r="AZ2" s="49"/>
      <c r="BB2" s="49"/>
      <c r="BC2" s="49"/>
      <c r="BF2" s="49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</row>
    <row r="3" spans="3:73" ht="15" customHeight="1">
      <c r="C3" s="1"/>
      <c r="D3" s="22"/>
      <c r="G3" s="21"/>
      <c r="H3" s="21"/>
      <c r="I3" s="23"/>
      <c r="J3" s="23"/>
      <c r="K3" s="23"/>
      <c r="L3" s="23"/>
      <c r="M3" s="23"/>
      <c r="N3" s="23"/>
      <c r="O3" s="23"/>
      <c r="P3" s="23"/>
      <c r="Q3" s="23"/>
      <c r="AQ3" s="44" t="s">
        <v>1</v>
      </c>
      <c r="AT3" s="3" t="s">
        <v>1</v>
      </c>
      <c r="AX3" s="49"/>
      <c r="AZ3" s="49"/>
      <c r="BB3" s="49"/>
      <c r="BC3" s="49"/>
      <c r="BF3" s="49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</row>
    <row r="4" spans="3:73" ht="15.75">
      <c r="C4" s="1"/>
      <c r="D4" s="22"/>
      <c r="G4" s="21"/>
      <c r="H4" s="21"/>
      <c r="I4" s="23"/>
      <c r="J4" s="23"/>
      <c r="K4" s="23"/>
      <c r="L4" s="23"/>
      <c r="M4" s="23"/>
      <c r="N4" s="23"/>
      <c r="O4" s="23"/>
      <c r="P4" s="23"/>
      <c r="Q4" s="23"/>
      <c r="AQ4" s="44" t="s">
        <v>2</v>
      </c>
      <c r="AT4" s="3" t="s">
        <v>2</v>
      </c>
      <c r="AX4" s="49"/>
      <c r="AZ4" s="49"/>
      <c r="BB4" s="49"/>
      <c r="BC4" s="49"/>
      <c r="BF4" s="49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</row>
    <row r="5" spans="3:73" ht="15.75">
      <c r="C5" s="1"/>
      <c r="D5" s="22"/>
      <c r="G5" s="21"/>
      <c r="H5" s="21"/>
      <c r="I5" s="23"/>
      <c r="J5" s="23"/>
      <c r="K5" s="23"/>
      <c r="L5" s="23"/>
      <c r="M5" s="23"/>
      <c r="N5" s="23"/>
      <c r="O5" s="23"/>
      <c r="P5" s="23"/>
      <c r="Q5" s="23"/>
      <c r="AQ5" s="44" t="s">
        <v>3</v>
      </c>
      <c r="AT5" s="3" t="s">
        <v>3</v>
      </c>
      <c r="AX5" s="49"/>
      <c r="AZ5" s="49"/>
      <c r="BB5" s="49"/>
      <c r="BC5" s="49"/>
      <c r="BF5" s="49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</row>
    <row r="6" spans="2:73" ht="15.75">
      <c r="B6" s="321" t="s">
        <v>4</v>
      </c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  <c r="AQ6" s="321"/>
      <c r="AR6" s="321"/>
      <c r="AS6" s="321"/>
      <c r="AT6" s="321"/>
      <c r="AU6" s="321"/>
      <c r="AV6" s="321"/>
      <c r="AW6" s="143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144"/>
      <c r="BO6" s="144"/>
      <c r="BP6" s="144"/>
      <c r="BQ6" s="144"/>
      <c r="BR6" s="144"/>
      <c r="BS6" s="144"/>
      <c r="BT6" s="144"/>
      <c r="BU6" s="144"/>
    </row>
    <row r="7" spans="2:73" ht="15.75">
      <c r="B7" s="322" t="s">
        <v>5</v>
      </c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144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144"/>
      <c r="BO7" s="144"/>
      <c r="BP7" s="144"/>
      <c r="BQ7" s="144"/>
      <c r="BR7" s="144"/>
      <c r="BS7" s="144"/>
      <c r="BT7" s="144"/>
      <c r="BU7" s="144"/>
    </row>
    <row r="8" spans="2:73" ht="15.75">
      <c r="B8" s="322" t="s">
        <v>6</v>
      </c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144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144"/>
      <c r="BO8" s="144"/>
      <c r="BP8" s="144"/>
      <c r="BQ8" s="144"/>
      <c r="BR8" s="144"/>
      <c r="BS8" s="144"/>
      <c r="BT8" s="144"/>
      <c r="BU8" s="144"/>
    </row>
    <row r="9" spans="2:73" ht="15.75">
      <c r="B9" s="315" t="s">
        <v>67</v>
      </c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141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144"/>
      <c r="BO9" s="144"/>
      <c r="BP9" s="144"/>
      <c r="BQ9" s="144"/>
      <c r="BR9" s="144"/>
      <c r="BS9" s="144"/>
      <c r="BT9" s="144"/>
      <c r="BU9" s="144"/>
    </row>
    <row r="10" spans="2:73" ht="15.75">
      <c r="B10" s="315" t="s">
        <v>102</v>
      </c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141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144"/>
      <c r="BO10" s="144"/>
      <c r="BP10" s="144"/>
      <c r="BQ10" s="144"/>
      <c r="BR10" s="144"/>
      <c r="BS10" s="144"/>
      <c r="BT10" s="144"/>
      <c r="BU10" s="144"/>
    </row>
    <row r="11" spans="2:73" s="7" customFormat="1" ht="15.75">
      <c r="B11" s="323" t="s">
        <v>7</v>
      </c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323"/>
      <c r="AU11" s="323"/>
      <c r="AV11" s="323"/>
      <c r="AW11" s="145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9"/>
      <c r="BO11" s="9"/>
      <c r="BP11" s="9"/>
      <c r="BQ11" s="9"/>
      <c r="BR11" s="9"/>
      <c r="BS11" s="9"/>
      <c r="BT11" s="9"/>
      <c r="BU11" s="9"/>
    </row>
    <row r="12" spans="3:73" ht="17.25" customHeight="1">
      <c r="C12" s="152"/>
      <c r="D12" s="24"/>
      <c r="E12" s="24"/>
      <c r="F12" s="24"/>
      <c r="G12" s="25"/>
      <c r="H12" s="25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152"/>
      <c r="U12" s="152"/>
      <c r="V12" s="24"/>
      <c r="W12" s="24"/>
      <c r="X12" s="24"/>
      <c r="Y12" s="24"/>
      <c r="Z12" s="152"/>
      <c r="AA12" s="152"/>
      <c r="AB12" s="24"/>
      <c r="AC12" s="24"/>
      <c r="AD12" s="24"/>
      <c r="AE12" s="24"/>
      <c r="AF12" s="24"/>
      <c r="AG12" s="24"/>
      <c r="AH12" s="24"/>
      <c r="AI12" s="24"/>
      <c r="AJ12" s="152"/>
      <c r="AK12" s="152"/>
      <c r="AL12" s="152"/>
      <c r="AM12" s="152"/>
      <c r="AN12" s="45"/>
      <c r="AO12" s="45"/>
      <c r="AP12" s="45"/>
      <c r="AQ12" s="45"/>
      <c r="AR12" s="45"/>
      <c r="AS12" s="45"/>
      <c r="AT12" s="10"/>
      <c r="AU12" s="10"/>
      <c r="AV12" s="10"/>
      <c r="AW12" s="10"/>
      <c r="AX12" s="9"/>
      <c r="AY12" s="152"/>
      <c r="AZ12" s="9"/>
      <c r="BA12" s="152"/>
      <c r="BB12" s="9"/>
      <c r="BC12" s="9"/>
      <c r="BD12" s="152"/>
      <c r="BE12" s="152"/>
      <c r="BF12" s="9"/>
      <c r="BG12" s="152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</row>
    <row r="13" spans="3:49" ht="15.75"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26"/>
      <c r="AN13" s="316" t="s">
        <v>8</v>
      </c>
      <c r="AO13" s="316"/>
      <c r="AP13" s="316"/>
      <c r="AQ13" s="316"/>
      <c r="AR13" s="316"/>
      <c r="AS13" s="316"/>
      <c r="AT13" s="317"/>
      <c r="AU13" s="317"/>
      <c r="AV13" s="317"/>
      <c r="AW13" s="152"/>
    </row>
    <row r="14" spans="1:49" s="11" customFormat="1" ht="56.25" customHeight="1">
      <c r="A14" s="283" t="s">
        <v>9</v>
      </c>
      <c r="B14" s="318" t="s">
        <v>10</v>
      </c>
      <c r="C14" s="283" t="s">
        <v>11</v>
      </c>
      <c r="D14" s="303" t="s">
        <v>12</v>
      </c>
      <c r="E14" s="303" t="s">
        <v>13</v>
      </c>
      <c r="F14" s="303" t="s">
        <v>14</v>
      </c>
      <c r="G14" s="303" t="s">
        <v>15</v>
      </c>
      <c r="H14" s="303" t="s">
        <v>16</v>
      </c>
      <c r="I14" s="303" t="s">
        <v>17</v>
      </c>
      <c r="J14" s="302" t="s">
        <v>95</v>
      </c>
      <c r="K14" s="302"/>
      <c r="L14" s="302" t="s">
        <v>18</v>
      </c>
      <c r="M14" s="302"/>
      <c r="N14" s="302"/>
      <c r="O14" s="302"/>
      <c r="P14" s="302"/>
      <c r="Q14" s="302"/>
      <c r="R14" s="311" t="s">
        <v>19</v>
      </c>
      <c r="S14" s="311" t="s">
        <v>68</v>
      </c>
      <c r="T14" s="314" t="s">
        <v>20</v>
      </c>
      <c r="U14" s="314"/>
      <c r="V14" s="303" t="s">
        <v>21</v>
      </c>
      <c r="W14" s="303"/>
      <c r="X14" s="303" t="s">
        <v>22</v>
      </c>
      <c r="Y14" s="303"/>
      <c r="Z14" s="283" t="s">
        <v>53</v>
      </c>
      <c r="AA14" s="283"/>
      <c r="AB14" s="291" t="s">
        <v>66</v>
      </c>
      <c r="AC14" s="304"/>
      <c r="AD14" s="304"/>
      <c r="AE14" s="304"/>
      <c r="AF14" s="304"/>
      <c r="AG14" s="304"/>
      <c r="AH14" s="304"/>
      <c r="AI14" s="292"/>
      <c r="AJ14" s="305" t="s">
        <v>100</v>
      </c>
      <c r="AK14" s="306"/>
      <c r="AL14" s="305" t="s">
        <v>99</v>
      </c>
      <c r="AM14" s="309"/>
      <c r="AN14" s="291" t="s">
        <v>98</v>
      </c>
      <c r="AO14" s="292"/>
      <c r="AP14" s="295" t="s">
        <v>23</v>
      </c>
      <c r="AQ14" s="291" t="s">
        <v>65</v>
      </c>
      <c r="AR14" s="297"/>
      <c r="AS14" s="298"/>
      <c r="AT14" s="283" t="s">
        <v>97</v>
      </c>
      <c r="AU14" s="283"/>
      <c r="AV14" s="283"/>
      <c r="AW14" s="283"/>
    </row>
    <row r="15" spans="1:49" s="11" customFormat="1" ht="45" customHeight="1">
      <c r="A15" s="283"/>
      <c r="B15" s="319"/>
      <c r="C15" s="283"/>
      <c r="D15" s="303"/>
      <c r="E15" s="303"/>
      <c r="F15" s="303"/>
      <c r="G15" s="303"/>
      <c r="H15" s="303"/>
      <c r="I15" s="303"/>
      <c r="J15" s="302"/>
      <c r="K15" s="302"/>
      <c r="L15" s="302" t="s">
        <v>24</v>
      </c>
      <c r="M15" s="302"/>
      <c r="N15" s="302" t="s">
        <v>25</v>
      </c>
      <c r="O15" s="302"/>
      <c r="P15" s="302" t="s">
        <v>26</v>
      </c>
      <c r="Q15" s="302"/>
      <c r="R15" s="312"/>
      <c r="S15" s="312"/>
      <c r="T15" s="314"/>
      <c r="U15" s="314"/>
      <c r="V15" s="303"/>
      <c r="W15" s="303"/>
      <c r="X15" s="303"/>
      <c r="Y15" s="303"/>
      <c r="Z15" s="283"/>
      <c r="AA15" s="283"/>
      <c r="AB15" s="303" t="s">
        <v>27</v>
      </c>
      <c r="AC15" s="303"/>
      <c r="AD15" s="303" t="s">
        <v>28</v>
      </c>
      <c r="AE15" s="303"/>
      <c r="AF15" s="303" t="s">
        <v>101</v>
      </c>
      <c r="AG15" s="303"/>
      <c r="AH15" s="303" t="s">
        <v>96</v>
      </c>
      <c r="AI15" s="303"/>
      <c r="AJ15" s="307"/>
      <c r="AK15" s="308"/>
      <c r="AL15" s="307"/>
      <c r="AM15" s="310"/>
      <c r="AN15" s="293"/>
      <c r="AO15" s="294"/>
      <c r="AP15" s="296"/>
      <c r="AQ15" s="299"/>
      <c r="AR15" s="300"/>
      <c r="AS15" s="301"/>
      <c r="AT15" s="283" t="s">
        <v>29</v>
      </c>
      <c r="AU15" s="283"/>
      <c r="AV15" s="284" t="s">
        <v>30</v>
      </c>
      <c r="AW15" s="284"/>
    </row>
    <row r="16" spans="1:49" s="11" customFormat="1" ht="38.25">
      <c r="A16" s="283"/>
      <c r="B16" s="320"/>
      <c r="C16" s="283"/>
      <c r="D16" s="303"/>
      <c r="E16" s="303"/>
      <c r="F16" s="303"/>
      <c r="G16" s="303"/>
      <c r="H16" s="303"/>
      <c r="I16" s="303"/>
      <c r="J16" s="27" t="s">
        <v>31</v>
      </c>
      <c r="K16" s="27" t="s">
        <v>32</v>
      </c>
      <c r="L16" s="27" t="s">
        <v>31</v>
      </c>
      <c r="M16" s="27" t="s">
        <v>32</v>
      </c>
      <c r="N16" s="27" t="s">
        <v>31</v>
      </c>
      <c r="O16" s="27" t="s">
        <v>32</v>
      </c>
      <c r="P16" s="27" t="s">
        <v>31</v>
      </c>
      <c r="Q16" s="27" t="s">
        <v>32</v>
      </c>
      <c r="R16" s="313"/>
      <c r="S16" s="313"/>
      <c r="T16" s="146" t="s">
        <v>33</v>
      </c>
      <c r="U16" s="146" t="s">
        <v>34</v>
      </c>
      <c r="V16" s="150" t="s">
        <v>33</v>
      </c>
      <c r="W16" s="150" t="s">
        <v>34</v>
      </c>
      <c r="X16" s="150" t="s">
        <v>33</v>
      </c>
      <c r="Y16" s="150" t="s">
        <v>34</v>
      </c>
      <c r="Z16" s="147" t="s">
        <v>31</v>
      </c>
      <c r="AA16" s="147" t="s">
        <v>32</v>
      </c>
      <c r="AB16" s="151" t="s">
        <v>31</v>
      </c>
      <c r="AC16" s="151" t="s">
        <v>32</v>
      </c>
      <c r="AD16" s="151" t="s">
        <v>31</v>
      </c>
      <c r="AE16" s="151" t="s">
        <v>32</v>
      </c>
      <c r="AF16" s="151" t="s">
        <v>31</v>
      </c>
      <c r="AG16" s="151" t="s">
        <v>32</v>
      </c>
      <c r="AH16" s="151" t="s">
        <v>31</v>
      </c>
      <c r="AI16" s="151" t="s">
        <v>32</v>
      </c>
      <c r="AJ16" s="12" t="s">
        <v>35</v>
      </c>
      <c r="AK16" s="12" t="s">
        <v>36</v>
      </c>
      <c r="AL16" s="12" t="s">
        <v>35</v>
      </c>
      <c r="AM16" s="12" t="s">
        <v>36</v>
      </c>
      <c r="AN16" s="46" t="s">
        <v>35</v>
      </c>
      <c r="AO16" s="46" t="s">
        <v>36</v>
      </c>
      <c r="AP16" s="46" t="s">
        <v>35</v>
      </c>
      <c r="AQ16" s="46" t="s">
        <v>35</v>
      </c>
      <c r="AR16" s="46" t="s">
        <v>37</v>
      </c>
      <c r="AS16" s="46" t="s">
        <v>36</v>
      </c>
      <c r="AT16" s="147" t="s">
        <v>31</v>
      </c>
      <c r="AU16" s="147" t="s">
        <v>32</v>
      </c>
      <c r="AV16" s="147" t="s">
        <v>79</v>
      </c>
      <c r="AW16" s="153" t="s">
        <v>76</v>
      </c>
    </row>
    <row r="17" spans="1:50" s="82" customFormat="1" ht="26.25" customHeight="1">
      <c r="A17" s="69">
        <v>2</v>
      </c>
      <c r="B17" s="70" t="s">
        <v>38</v>
      </c>
      <c r="C17" s="71" t="s">
        <v>54</v>
      </c>
      <c r="D17" s="71" t="s">
        <v>55</v>
      </c>
      <c r="E17" s="69" t="s">
        <v>42</v>
      </c>
      <c r="F17" s="69" t="s">
        <v>42</v>
      </c>
      <c r="G17" s="72"/>
      <c r="H17" s="72"/>
      <c r="I17" s="70"/>
      <c r="J17" s="72"/>
      <c r="K17" s="70"/>
      <c r="L17" s="72"/>
      <c r="M17" s="73"/>
      <c r="N17" s="72"/>
      <c r="O17" s="73"/>
      <c r="P17" s="72"/>
      <c r="Q17" s="73"/>
      <c r="R17" s="74" t="s">
        <v>56</v>
      </c>
      <c r="S17" s="74"/>
      <c r="T17" s="75" t="s">
        <v>57</v>
      </c>
      <c r="U17" s="76">
        <v>43544</v>
      </c>
      <c r="V17" s="77" t="s">
        <v>58</v>
      </c>
      <c r="W17" s="76">
        <v>43551</v>
      </c>
      <c r="X17" s="77"/>
      <c r="Y17" s="76"/>
      <c r="Z17" s="78">
        <v>3750</v>
      </c>
      <c r="AA17" s="73">
        <v>1049930</v>
      </c>
      <c r="AB17" s="72"/>
      <c r="AC17" s="73"/>
      <c r="AD17" s="72"/>
      <c r="AE17" s="73"/>
      <c r="AF17" s="72"/>
      <c r="AG17" s="73"/>
      <c r="AH17" s="73"/>
      <c r="AI17" s="73"/>
      <c r="AJ17" s="100">
        <f>SUM(AH17,AF17,AD17,AB17)</f>
        <v>0</v>
      </c>
      <c r="AK17" s="100">
        <f>SUM(AI17,AG17,AE17,AC17)</f>
        <v>0</v>
      </c>
      <c r="AL17" s="78">
        <f>Z17+AJ17-AT17</f>
        <v>30</v>
      </c>
      <c r="AM17" s="79">
        <f aca="true" t="shared" si="0" ref="AL17:AM26">AA17+AK17-AU17</f>
        <v>8399.439999999944</v>
      </c>
      <c r="AN17" s="78">
        <v>3750</v>
      </c>
      <c r="AO17" s="79">
        <v>1049930</v>
      </c>
      <c r="AP17" s="78"/>
      <c r="AQ17" s="78">
        <v>30</v>
      </c>
      <c r="AR17" s="79">
        <v>279.98133333333334</v>
      </c>
      <c r="AS17" s="79">
        <f aca="true" t="shared" si="1" ref="AS17:AS26">AR17*AQ17</f>
        <v>8399.44</v>
      </c>
      <c r="AT17" s="80">
        <f>AN17+AP17-AQ17</f>
        <v>3720</v>
      </c>
      <c r="AU17" s="79">
        <f aca="true" t="shared" si="2" ref="AU17:AU26">AR17*AT17</f>
        <v>1041530.56</v>
      </c>
      <c r="AV17" s="156">
        <f>7290-480-2880-30-30-60-30-30-30</f>
        <v>3720</v>
      </c>
      <c r="AW17" s="78"/>
      <c r="AX17" s="81">
        <f>Z17+AJ17-AL17-AT17</f>
        <v>0</v>
      </c>
    </row>
    <row r="18" spans="1:50" s="96" customFormat="1" ht="26.25" customHeight="1">
      <c r="A18" s="83">
        <v>2</v>
      </c>
      <c r="B18" s="84" t="s">
        <v>38</v>
      </c>
      <c r="C18" s="85" t="s">
        <v>59</v>
      </c>
      <c r="D18" s="85" t="s">
        <v>55</v>
      </c>
      <c r="E18" s="83" t="s">
        <v>42</v>
      </c>
      <c r="F18" s="83" t="s">
        <v>42</v>
      </c>
      <c r="G18" s="86"/>
      <c r="H18" s="86"/>
      <c r="I18" s="84"/>
      <c r="J18" s="86"/>
      <c r="K18" s="84"/>
      <c r="L18" s="86"/>
      <c r="M18" s="87"/>
      <c r="N18" s="86"/>
      <c r="O18" s="87"/>
      <c r="P18" s="86"/>
      <c r="Q18" s="87"/>
      <c r="R18" s="88" t="s">
        <v>60</v>
      </c>
      <c r="S18" s="88"/>
      <c r="T18" s="89" t="s">
        <v>57</v>
      </c>
      <c r="U18" s="90">
        <v>43544</v>
      </c>
      <c r="V18" s="91" t="s">
        <v>58</v>
      </c>
      <c r="W18" s="90">
        <v>43551</v>
      </c>
      <c r="X18" s="91"/>
      <c r="Y18" s="90"/>
      <c r="Z18" s="92">
        <v>90</v>
      </c>
      <c r="AA18" s="87">
        <v>125991.5994</v>
      </c>
      <c r="AB18" s="86"/>
      <c r="AC18" s="87"/>
      <c r="AD18" s="86"/>
      <c r="AE18" s="87"/>
      <c r="AF18" s="86"/>
      <c r="AG18" s="87"/>
      <c r="AH18" s="87"/>
      <c r="AI18" s="87"/>
      <c r="AJ18" s="100">
        <f aca="true" t="shared" si="3" ref="AJ18:AJ26">SUM(AH18,AF18,AD18,AB18)</f>
        <v>0</v>
      </c>
      <c r="AK18" s="100">
        <f aca="true" t="shared" si="4" ref="AK18:AK26">SUM(AI18,AG18,AE18,AC18)</f>
        <v>0</v>
      </c>
      <c r="AL18" s="92">
        <f t="shared" si="0"/>
        <v>60</v>
      </c>
      <c r="AM18" s="93">
        <f t="shared" si="0"/>
        <v>83994.3996</v>
      </c>
      <c r="AN18" s="92">
        <v>90</v>
      </c>
      <c r="AO18" s="93">
        <v>125991.5994</v>
      </c>
      <c r="AP18" s="92"/>
      <c r="AQ18" s="92">
        <v>60</v>
      </c>
      <c r="AR18" s="93">
        <v>1399.90666</v>
      </c>
      <c r="AS18" s="93">
        <f t="shared" si="1"/>
        <v>83994.3996</v>
      </c>
      <c r="AT18" s="94">
        <f>SUM(AV18:AW18)</f>
        <v>30</v>
      </c>
      <c r="AU18" s="93">
        <f t="shared" si="2"/>
        <v>41997.1998</v>
      </c>
      <c r="AV18" s="157">
        <f>150-30-30-60</f>
        <v>30</v>
      </c>
      <c r="AW18" s="92"/>
      <c r="AX18" s="95">
        <f>Z18+AJ18-AL18-AT18</f>
        <v>0</v>
      </c>
    </row>
    <row r="19" spans="1:50" s="110" customFormat="1" ht="26.25" customHeight="1">
      <c r="A19" s="97"/>
      <c r="B19" s="98" t="s">
        <v>38</v>
      </c>
      <c r="C19" s="99" t="s">
        <v>87</v>
      </c>
      <c r="D19" s="99" t="s">
        <v>40</v>
      </c>
      <c r="E19" s="97" t="s">
        <v>42</v>
      </c>
      <c r="F19" s="97" t="s">
        <v>42</v>
      </c>
      <c r="G19" s="100"/>
      <c r="H19" s="100"/>
      <c r="I19" s="98"/>
      <c r="J19" s="100"/>
      <c r="K19" s="98"/>
      <c r="L19" s="100"/>
      <c r="M19" s="101"/>
      <c r="N19" s="100"/>
      <c r="O19" s="101"/>
      <c r="P19" s="100"/>
      <c r="Q19" s="101"/>
      <c r="R19" s="102" t="s">
        <v>89</v>
      </c>
      <c r="S19" s="102" t="s">
        <v>91</v>
      </c>
      <c r="T19" s="103" t="s">
        <v>93</v>
      </c>
      <c r="U19" s="104">
        <v>43784</v>
      </c>
      <c r="V19" s="105" t="s">
        <v>94</v>
      </c>
      <c r="W19" s="104">
        <v>43802</v>
      </c>
      <c r="X19" s="105"/>
      <c r="Y19" s="104"/>
      <c r="Z19" s="106">
        <v>3600</v>
      </c>
      <c r="AA19" s="101">
        <v>18864</v>
      </c>
      <c r="AB19" s="100"/>
      <c r="AC19" s="101"/>
      <c r="AD19" s="100"/>
      <c r="AE19" s="101"/>
      <c r="AF19" s="100"/>
      <c r="AG19" s="101"/>
      <c r="AH19" s="101"/>
      <c r="AI19" s="101"/>
      <c r="AJ19" s="100">
        <f t="shared" si="3"/>
        <v>0</v>
      </c>
      <c r="AK19" s="100">
        <f t="shared" si="4"/>
        <v>0</v>
      </c>
      <c r="AL19" s="106">
        <f t="shared" si="0"/>
        <v>0</v>
      </c>
      <c r="AM19" s="107">
        <f t="shared" si="0"/>
        <v>0</v>
      </c>
      <c r="AN19" s="106">
        <v>3600</v>
      </c>
      <c r="AO19" s="107">
        <v>18864</v>
      </c>
      <c r="AP19" s="106"/>
      <c r="AQ19" s="106"/>
      <c r="AR19" s="107">
        <v>5.24</v>
      </c>
      <c r="AS19" s="107">
        <f t="shared" si="1"/>
        <v>0</v>
      </c>
      <c r="AT19" s="108">
        <v>3600</v>
      </c>
      <c r="AU19" s="107">
        <f t="shared" si="2"/>
        <v>18864</v>
      </c>
      <c r="AV19" s="155">
        <v>3600</v>
      </c>
      <c r="AW19" s="106"/>
      <c r="AX19" s="109"/>
    </row>
    <row r="20" spans="1:50" s="140" customFormat="1" ht="26.25" customHeight="1">
      <c r="A20" s="127"/>
      <c r="B20" s="128" t="s">
        <v>38</v>
      </c>
      <c r="C20" s="129" t="s">
        <v>88</v>
      </c>
      <c r="D20" s="129" t="s">
        <v>40</v>
      </c>
      <c r="E20" s="127" t="s">
        <v>42</v>
      </c>
      <c r="F20" s="127" t="s">
        <v>42</v>
      </c>
      <c r="G20" s="130"/>
      <c r="H20" s="130"/>
      <c r="I20" s="128"/>
      <c r="J20" s="130"/>
      <c r="K20" s="128"/>
      <c r="L20" s="130"/>
      <c r="M20" s="131"/>
      <c r="N20" s="130"/>
      <c r="O20" s="131"/>
      <c r="P20" s="130"/>
      <c r="Q20" s="131"/>
      <c r="R20" s="132" t="s">
        <v>90</v>
      </c>
      <c r="S20" s="132" t="s">
        <v>92</v>
      </c>
      <c r="T20" s="133" t="s">
        <v>93</v>
      </c>
      <c r="U20" s="134">
        <v>43784</v>
      </c>
      <c r="V20" s="135" t="s">
        <v>94</v>
      </c>
      <c r="W20" s="134">
        <v>43802</v>
      </c>
      <c r="X20" s="135"/>
      <c r="Y20" s="134"/>
      <c r="Z20" s="136">
        <v>14600</v>
      </c>
      <c r="AA20" s="131">
        <v>234622</v>
      </c>
      <c r="AB20" s="130"/>
      <c r="AC20" s="131"/>
      <c r="AD20" s="130"/>
      <c r="AE20" s="131"/>
      <c r="AF20" s="130"/>
      <c r="AG20" s="131"/>
      <c r="AH20" s="131"/>
      <c r="AI20" s="131"/>
      <c r="AJ20" s="100">
        <f t="shared" si="3"/>
        <v>0</v>
      </c>
      <c r="AK20" s="100">
        <f t="shared" si="4"/>
        <v>0</v>
      </c>
      <c r="AL20" s="136">
        <f t="shared" si="0"/>
        <v>0</v>
      </c>
      <c r="AM20" s="137">
        <f t="shared" si="0"/>
        <v>0</v>
      </c>
      <c r="AN20" s="136">
        <v>14600</v>
      </c>
      <c r="AO20" s="137">
        <v>234622</v>
      </c>
      <c r="AP20" s="136"/>
      <c r="AQ20" s="136"/>
      <c r="AR20" s="137">
        <v>16.07</v>
      </c>
      <c r="AS20" s="137">
        <f t="shared" si="1"/>
        <v>0</v>
      </c>
      <c r="AT20" s="138">
        <v>14600</v>
      </c>
      <c r="AU20" s="137">
        <f t="shared" si="2"/>
        <v>234622</v>
      </c>
      <c r="AV20" s="158">
        <v>14600</v>
      </c>
      <c r="AW20" s="136"/>
      <c r="AX20" s="139"/>
    </row>
    <row r="21" spans="1:50" s="66" customFormat="1" ht="23.25" customHeight="1">
      <c r="A21" s="52"/>
      <c r="B21" s="53" t="s">
        <v>38</v>
      </c>
      <c r="C21" s="54" t="s">
        <v>39</v>
      </c>
      <c r="D21" s="54" t="s">
        <v>40</v>
      </c>
      <c r="E21" s="52" t="s">
        <v>41</v>
      </c>
      <c r="F21" s="52" t="s">
        <v>41</v>
      </c>
      <c r="G21" s="55"/>
      <c r="H21" s="55"/>
      <c r="I21" s="53"/>
      <c r="J21" s="55"/>
      <c r="K21" s="53"/>
      <c r="L21" s="55"/>
      <c r="M21" s="56"/>
      <c r="N21" s="55"/>
      <c r="O21" s="56"/>
      <c r="P21" s="67"/>
      <c r="Q21" s="67"/>
      <c r="R21" s="57" t="s">
        <v>61</v>
      </c>
      <c r="S21" s="57"/>
      <c r="T21" s="57" t="s">
        <v>62</v>
      </c>
      <c r="U21" s="58">
        <v>43549</v>
      </c>
      <c r="V21" s="59" t="s">
        <v>63</v>
      </c>
      <c r="W21" s="60">
        <v>43541</v>
      </c>
      <c r="X21" s="61" t="s">
        <v>64</v>
      </c>
      <c r="Y21" s="58">
        <v>43565</v>
      </c>
      <c r="Z21" s="62">
        <v>5340</v>
      </c>
      <c r="AA21" s="56">
        <v>36714.279999998216</v>
      </c>
      <c r="AB21" s="55"/>
      <c r="AC21" s="56"/>
      <c r="AD21" s="55"/>
      <c r="AE21" s="56"/>
      <c r="AF21" s="55"/>
      <c r="AG21" s="56"/>
      <c r="AH21" s="56"/>
      <c r="AI21" s="56"/>
      <c r="AJ21" s="100">
        <f t="shared" si="3"/>
        <v>0</v>
      </c>
      <c r="AK21" s="100">
        <f t="shared" si="4"/>
        <v>0</v>
      </c>
      <c r="AL21" s="62">
        <f t="shared" si="0"/>
        <v>3660</v>
      </c>
      <c r="AM21" s="63">
        <f t="shared" si="0"/>
        <v>25163.71999999878</v>
      </c>
      <c r="AN21" s="62">
        <v>5340</v>
      </c>
      <c r="AO21" s="63">
        <v>36714.279999998216</v>
      </c>
      <c r="AP21" s="62"/>
      <c r="AQ21" s="62">
        <v>3660</v>
      </c>
      <c r="AR21" s="68">
        <v>6.875333333333</v>
      </c>
      <c r="AS21" s="63">
        <f t="shared" si="1"/>
        <v>25163.71999999878</v>
      </c>
      <c r="AT21" s="64">
        <f aca="true" t="shared" si="5" ref="AT21:AT26">AN21+AP21-AQ21</f>
        <v>1680</v>
      </c>
      <c r="AU21" s="63">
        <f t="shared" si="2"/>
        <v>11550.55999999944</v>
      </c>
      <c r="AV21" s="154">
        <f>8280-180-540-2880-660-3660</f>
        <v>360</v>
      </c>
      <c r="AW21" s="154">
        <f>540-540+2880-1560</f>
        <v>1320</v>
      </c>
      <c r="AX21" s="65">
        <f>Z21+AJ21-AL21-AT21</f>
        <v>0</v>
      </c>
    </row>
    <row r="22" spans="1:50" s="126" customFormat="1" ht="23.25" customHeight="1">
      <c r="A22" s="111">
        <v>5</v>
      </c>
      <c r="B22" s="112" t="s">
        <v>38</v>
      </c>
      <c r="C22" s="113" t="s">
        <v>43</v>
      </c>
      <c r="D22" s="113" t="s">
        <v>44</v>
      </c>
      <c r="E22" s="111" t="s">
        <v>41</v>
      </c>
      <c r="F22" s="111" t="s">
        <v>41</v>
      </c>
      <c r="G22" s="114"/>
      <c r="H22" s="114"/>
      <c r="I22" s="112"/>
      <c r="J22" s="114"/>
      <c r="K22" s="112"/>
      <c r="L22" s="114"/>
      <c r="M22" s="115"/>
      <c r="N22" s="114"/>
      <c r="O22" s="115"/>
      <c r="P22" s="114"/>
      <c r="Q22" s="115"/>
      <c r="R22" s="116" t="s">
        <v>45</v>
      </c>
      <c r="S22" s="116"/>
      <c r="T22" s="117" t="s">
        <v>46</v>
      </c>
      <c r="U22" s="118">
        <v>43188</v>
      </c>
      <c r="V22" s="119" t="s">
        <v>77</v>
      </c>
      <c r="W22" s="118">
        <v>43164</v>
      </c>
      <c r="X22" s="120"/>
      <c r="Y22" s="121"/>
      <c r="Z22" s="122">
        <v>16</v>
      </c>
      <c r="AA22" s="115">
        <v>9378.24</v>
      </c>
      <c r="AB22" s="114"/>
      <c r="AC22" s="115"/>
      <c r="AD22" s="114"/>
      <c r="AE22" s="115"/>
      <c r="AF22" s="114"/>
      <c r="AG22" s="115"/>
      <c r="AH22" s="115"/>
      <c r="AI22" s="115"/>
      <c r="AJ22" s="100">
        <f t="shared" si="3"/>
        <v>0</v>
      </c>
      <c r="AK22" s="100">
        <f t="shared" si="4"/>
        <v>0</v>
      </c>
      <c r="AL22" s="122">
        <f t="shared" si="0"/>
        <v>16</v>
      </c>
      <c r="AM22" s="123">
        <f t="shared" si="0"/>
        <v>9378.24</v>
      </c>
      <c r="AN22" s="122">
        <v>16</v>
      </c>
      <c r="AO22" s="123">
        <v>9378.24</v>
      </c>
      <c r="AP22" s="122"/>
      <c r="AQ22" s="122">
        <v>16</v>
      </c>
      <c r="AR22" s="123">
        <v>586.14</v>
      </c>
      <c r="AS22" s="123">
        <f t="shared" si="1"/>
        <v>9378.24</v>
      </c>
      <c r="AT22" s="124">
        <f t="shared" si="5"/>
        <v>0</v>
      </c>
      <c r="AU22" s="123">
        <f t="shared" si="2"/>
        <v>0</v>
      </c>
      <c r="AV22" s="122">
        <f>AT22</f>
        <v>0</v>
      </c>
      <c r="AW22" s="122"/>
      <c r="AX22" s="125">
        <f>Z22+AJ22-AL22-AT22</f>
        <v>0</v>
      </c>
    </row>
    <row r="23" spans="1:50" s="126" customFormat="1" ht="23.25" customHeight="1">
      <c r="A23" s="111"/>
      <c r="B23" s="112" t="s">
        <v>38</v>
      </c>
      <c r="C23" s="113" t="s">
        <v>43</v>
      </c>
      <c r="D23" s="113" t="s">
        <v>44</v>
      </c>
      <c r="E23" s="111" t="s">
        <v>41</v>
      </c>
      <c r="F23" s="111" t="s">
        <v>41</v>
      </c>
      <c r="G23" s="114"/>
      <c r="H23" s="114"/>
      <c r="I23" s="112"/>
      <c r="J23" s="114"/>
      <c r="K23" s="112"/>
      <c r="L23" s="114"/>
      <c r="M23" s="115"/>
      <c r="N23" s="114"/>
      <c r="O23" s="115"/>
      <c r="P23" s="114"/>
      <c r="Q23" s="115"/>
      <c r="R23" s="116" t="s">
        <v>70</v>
      </c>
      <c r="S23" s="116" t="s">
        <v>72</v>
      </c>
      <c r="T23" s="117" t="s">
        <v>74</v>
      </c>
      <c r="U23" s="118">
        <v>43650</v>
      </c>
      <c r="V23" s="119" t="s">
        <v>75</v>
      </c>
      <c r="W23" s="118">
        <v>43663</v>
      </c>
      <c r="X23" s="120"/>
      <c r="Y23" s="121"/>
      <c r="Z23" s="122">
        <v>280</v>
      </c>
      <c r="AA23" s="115">
        <v>148270.9</v>
      </c>
      <c r="AB23" s="114"/>
      <c r="AC23" s="115"/>
      <c r="AD23" s="114"/>
      <c r="AE23" s="115"/>
      <c r="AF23" s="114"/>
      <c r="AG23" s="115"/>
      <c r="AH23" s="115"/>
      <c r="AI23" s="115"/>
      <c r="AJ23" s="100">
        <f t="shared" si="3"/>
        <v>0</v>
      </c>
      <c r="AK23" s="100">
        <f t="shared" si="4"/>
        <v>0</v>
      </c>
      <c r="AL23" s="122">
        <f t="shared" si="0"/>
        <v>280</v>
      </c>
      <c r="AM23" s="123">
        <f t="shared" si="0"/>
        <v>148270.9</v>
      </c>
      <c r="AN23" s="122">
        <v>280</v>
      </c>
      <c r="AO23" s="123">
        <v>148270.9</v>
      </c>
      <c r="AP23" s="122"/>
      <c r="AQ23" s="122">
        <v>280</v>
      </c>
      <c r="AR23" s="123">
        <v>529.5389285714285</v>
      </c>
      <c r="AS23" s="123">
        <f t="shared" si="1"/>
        <v>148270.9</v>
      </c>
      <c r="AT23" s="124">
        <f t="shared" si="5"/>
        <v>0</v>
      </c>
      <c r="AU23" s="123">
        <f t="shared" si="2"/>
        <v>0</v>
      </c>
      <c r="AV23" s="122">
        <f>AT23</f>
        <v>0</v>
      </c>
      <c r="AW23" s="122"/>
      <c r="AX23" s="125">
        <f>Z23+AJ23-AL23-AT23</f>
        <v>0</v>
      </c>
    </row>
    <row r="24" spans="1:50" s="126" customFormat="1" ht="23.25" customHeight="1">
      <c r="A24" s="111"/>
      <c r="B24" s="112" t="s">
        <v>38</v>
      </c>
      <c r="C24" s="113" t="s">
        <v>43</v>
      </c>
      <c r="D24" s="113" t="s">
        <v>44</v>
      </c>
      <c r="E24" s="111" t="s">
        <v>41</v>
      </c>
      <c r="F24" s="111" t="s">
        <v>41</v>
      </c>
      <c r="G24" s="114"/>
      <c r="H24" s="114"/>
      <c r="I24" s="112"/>
      <c r="J24" s="114"/>
      <c r="K24" s="112"/>
      <c r="L24" s="114"/>
      <c r="M24" s="115"/>
      <c r="N24" s="114"/>
      <c r="O24" s="115"/>
      <c r="P24" s="114"/>
      <c r="Q24" s="115"/>
      <c r="R24" s="116" t="s">
        <v>71</v>
      </c>
      <c r="S24" s="116" t="s">
        <v>73</v>
      </c>
      <c r="T24" s="117" t="s">
        <v>74</v>
      </c>
      <c r="U24" s="118">
        <v>43650</v>
      </c>
      <c r="V24" s="119" t="s">
        <v>75</v>
      </c>
      <c r="W24" s="118">
        <v>43663</v>
      </c>
      <c r="X24" s="120"/>
      <c r="Y24" s="121"/>
      <c r="Z24" s="122">
        <v>140</v>
      </c>
      <c r="AA24" s="115">
        <v>74135.45</v>
      </c>
      <c r="AB24" s="114"/>
      <c r="AC24" s="115"/>
      <c r="AD24" s="114"/>
      <c r="AE24" s="115"/>
      <c r="AF24" s="114"/>
      <c r="AG24" s="115"/>
      <c r="AH24" s="115"/>
      <c r="AI24" s="115"/>
      <c r="AJ24" s="100">
        <f t="shared" si="3"/>
        <v>0</v>
      </c>
      <c r="AK24" s="100">
        <f t="shared" si="4"/>
        <v>0</v>
      </c>
      <c r="AL24" s="122">
        <f t="shared" si="0"/>
        <v>124</v>
      </c>
      <c r="AM24" s="123">
        <f t="shared" si="0"/>
        <v>65662.82714285715</v>
      </c>
      <c r="AN24" s="122">
        <v>140</v>
      </c>
      <c r="AO24" s="123">
        <v>74135.45</v>
      </c>
      <c r="AP24" s="122"/>
      <c r="AQ24" s="122">
        <v>124</v>
      </c>
      <c r="AR24" s="123">
        <v>529.5389285714285</v>
      </c>
      <c r="AS24" s="123">
        <f t="shared" si="1"/>
        <v>65662.82714285713</v>
      </c>
      <c r="AT24" s="124">
        <f t="shared" si="5"/>
        <v>16</v>
      </c>
      <c r="AU24" s="123">
        <f t="shared" si="2"/>
        <v>8472.622857142856</v>
      </c>
      <c r="AV24" s="159">
        <f>AT24</f>
        <v>16</v>
      </c>
      <c r="AW24" s="122"/>
      <c r="AX24" s="125">
        <f>Z24+AJ24-AL24-AT24</f>
        <v>0</v>
      </c>
    </row>
    <row r="25" spans="1:50" s="126" customFormat="1" ht="23.25" customHeight="1">
      <c r="A25" s="111"/>
      <c r="B25" s="112" t="s">
        <v>38</v>
      </c>
      <c r="C25" s="113" t="s">
        <v>43</v>
      </c>
      <c r="D25" s="113" t="s">
        <v>44</v>
      </c>
      <c r="E25" s="111" t="s">
        <v>41</v>
      </c>
      <c r="F25" s="111" t="s">
        <v>41</v>
      </c>
      <c r="G25" s="114"/>
      <c r="H25" s="114"/>
      <c r="I25" s="112"/>
      <c r="J25" s="114"/>
      <c r="K25" s="112"/>
      <c r="L25" s="114"/>
      <c r="M25" s="115"/>
      <c r="N25" s="114"/>
      <c r="O25" s="115"/>
      <c r="P25" s="114"/>
      <c r="Q25" s="115"/>
      <c r="R25" s="116" t="s">
        <v>70</v>
      </c>
      <c r="S25" s="116" t="s">
        <v>72</v>
      </c>
      <c r="T25" s="117" t="s">
        <v>80</v>
      </c>
      <c r="U25" s="118">
        <v>43692</v>
      </c>
      <c r="V25" s="119" t="s">
        <v>81</v>
      </c>
      <c r="W25" s="118">
        <v>43710</v>
      </c>
      <c r="X25" s="120" t="s">
        <v>82</v>
      </c>
      <c r="Y25" s="121">
        <v>43696</v>
      </c>
      <c r="Z25" s="122">
        <v>1120</v>
      </c>
      <c r="AA25" s="115">
        <v>582342.8</v>
      </c>
      <c r="AB25" s="114"/>
      <c r="AC25" s="115"/>
      <c r="AD25" s="114"/>
      <c r="AE25" s="115"/>
      <c r="AF25" s="114"/>
      <c r="AG25" s="115"/>
      <c r="AH25" s="115"/>
      <c r="AI25" s="115"/>
      <c r="AJ25" s="100">
        <f t="shared" si="3"/>
        <v>0</v>
      </c>
      <c r="AK25" s="100">
        <f t="shared" si="4"/>
        <v>0</v>
      </c>
      <c r="AL25" s="122">
        <f t="shared" si="0"/>
        <v>0</v>
      </c>
      <c r="AM25" s="123">
        <f t="shared" si="0"/>
        <v>0</v>
      </c>
      <c r="AN25" s="122">
        <v>1120</v>
      </c>
      <c r="AO25" s="123">
        <v>582342.8</v>
      </c>
      <c r="AP25" s="122"/>
      <c r="AQ25" s="123"/>
      <c r="AR25" s="123">
        <v>519.9489285714286</v>
      </c>
      <c r="AS25" s="123">
        <f t="shared" si="1"/>
        <v>0</v>
      </c>
      <c r="AT25" s="124">
        <f t="shared" si="5"/>
        <v>1120</v>
      </c>
      <c r="AU25" s="123">
        <f t="shared" si="2"/>
        <v>582342.8</v>
      </c>
      <c r="AV25" s="159">
        <v>1120</v>
      </c>
      <c r="AW25" s="122"/>
      <c r="AX25" s="125">
        <f>Z25+AJ25-AL25-AT25</f>
        <v>0</v>
      </c>
    </row>
    <row r="26" spans="1:50" s="126" customFormat="1" ht="23.25" customHeight="1">
      <c r="A26" s="111"/>
      <c r="B26" s="112" t="s">
        <v>38</v>
      </c>
      <c r="C26" s="113" t="s">
        <v>43</v>
      </c>
      <c r="D26" s="113" t="s">
        <v>44</v>
      </c>
      <c r="E26" s="111" t="s">
        <v>41</v>
      </c>
      <c r="F26" s="111" t="s">
        <v>41</v>
      </c>
      <c r="G26" s="114"/>
      <c r="H26" s="114"/>
      <c r="I26" s="112"/>
      <c r="J26" s="114"/>
      <c r="K26" s="112"/>
      <c r="L26" s="114"/>
      <c r="M26" s="115"/>
      <c r="N26" s="114"/>
      <c r="O26" s="115"/>
      <c r="P26" s="114"/>
      <c r="Q26" s="115"/>
      <c r="R26" s="116" t="s">
        <v>83</v>
      </c>
      <c r="S26" s="116" t="s">
        <v>84</v>
      </c>
      <c r="T26" s="117" t="s">
        <v>85</v>
      </c>
      <c r="U26" s="118">
        <v>43759</v>
      </c>
      <c r="V26" s="119" t="s">
        <v>86</v>
      </c>
      <c r="W26" s="118">
        <v>40486</v>
      </c>
      <c r="X26" s="120"/>
      <c r="Y26" s="121"/>
      <c r="Z26" s="122">
        <v>616</v>
      </c>
      <c r="AA26" s="115">
        <v>320286.78</v>
      </c>
      <c r="AB26" s="114"/>
      <c r="AC26" s="115"/>
      <c r="AD26" s="114"/>
      <c r="AE26" s="115"/>
      <c r="AF26" s="114"/>
      <c r="AG26" s="115"/>
      <c r="AH26" s="115"/>
      <c r="AI26" s="115"/>
      <c r="AJ26" s="100">
        <f t="shared" si="3"/>
        <v>0</v>
      </c>
      <c r="AK26" s="100">
        <f t="shared" si="4"/>
        <v>0</v>
      </c>
      <c r="AL26" s="122">
        <f t="shared" si="0"/>
        <v>0</v>
      </c>
      <c r="AM26" s="123">
        <f t="shared" si="0"/>
        <v>0</v>
      </c>
      <c r="AN26" s="122">
        <v>616</v>
      </c>
      <c r="AO26" s="123">
        <v>320286.78</v>
      </c>
      <c r="AP26" s="122"/>
      <c r="AQ26" s="123"/>
      <c r="AR26" s="123">
        <v>519.9460714285715</v>
      </c>
      <c r="AS26" s="123">
        <f t="shared" si="1"/>
        <v>0</v>
      </c>
      <c r="AT26" s="124">
        <f t="shared" si="5"/>
        <v>616</v>
      </c>
      <c r="AU26" s="123">
        <f t="shared" si="2"/>
        <v>320286.78</v>
      </c>
      <c r="AV26" s="159">
        <v>616</v>
      </c>
      <c r="AW26" s="122"/>
      <c r="AX26" s="125"/>
    </row>
    <row r="27" spans="1:50" s="49" customFormat="1" ht="19.5" customHeight="1">
      <c r="A27" s="285" t="s">
        <v>29</v>
      </c>
      <c r="B27" s="286"/>
      <c r="C27" s="286"/>
      <c r="D27" s="286"/>
      <c r="E27" s="286"/>
      <c r="F27" s="287"/>
      <c r="G27" s="28"/>
      <c r="H27" s="28">
        <f>SUM(H17:H21)</f>
        <v>0</v>
      </c>
      <c r="I27" s="29"/>
      <c r="J27" s="28">
        <f>SUM(J17:J21)</f>
        <v>0</v>
      </c>
      <c r="K27" s="29">
        <f>SUM(K17:K21)</f>
        <v>0</v>
      </c>
      <c r="L27" s="28"/>
      <c r="M27" s="30">
        <f>SUM(M17:M21)</f>
        <v>0</v>
      </c>
      <c r="N27" s="28"/>
      <c r="O27" s="30">
        <f>SUM(O17:O21)</f>
        <v>0</v>
      </c>
      <c r="P27" s="28"/>
      <c r="Q27" s="30">
        <f>SUM(Q17:Q21)</f>
        <v>0</v>
      </c>
      <c r="R27" s="31"/>
      <c r="S27" s="31"/>
      <c r="T27" s="15"/>
      <c r="U27" s="16"/>
      <c r="V27" s="41"/>
      <c r="W27" s="42"/>
      <c r="X27" s="41"/>
      <c r="Y27" s="42"/>
      <c r="Z27" s="30">
        <f aca="true" t="shared" si="6" ref="Z27:AG27">SUM(Z17:Z26)</f>
        <v>29552</v>
      </c>
      <c r="AA27" s="30">
        <f t="shared" si="6"/>
        <v>2600536.049399998</v>
      </c>
      <c r="AB27" s="30">
        <f t="shared" si="6"/>
        <v>0</v>
      </c>
      <c r="AC27" s="30">
        <f t="shared" si="6"/>
        <v>0</v>
      </c>
      <c r="AD27" s="30">
        <f t="shared" si="6"/>
        <v>0</v>
      </c>
      <c r="AE27" s="30">
        <f t="shared" si="6"/>
        <v>0</v>
      </c>
      <c r="AF27" s="30">
        <f t="shared" si="6"/>
        <v>0</v>
      </c>
      <c r="AG27" s="30">
        <f t="shared" si="6"/>
        <v>0</v>
      </c>
      <c r="AH27" s="30"/>
      <c r="AI27" s="30"/>
      <c r="AJ27" s="13">
        <f>SUM(AJ17:AJ25)</f>
        <v>0</v>
      </c>
      <c r="AK27" s="17">
        <f aca="true" t="shared" si="7" ref="AK27:AQ27">SUM(AK17:AK26)</f>
        <v>0</v>
      </c>
      <c r="AL27" s="17">
        <f>SUM(AL17:AL26)</f>
        <v>4170</v>
      </c>
      <c r="AM27" s="17">
        <f t="shared" si="7"/>
        <v>340869.52674285584</v>
      </c>
      <c r="AN27" s="17">
        <f t="shared" si="7"/>
        <v>29552</v>
      </c>
      <c r="AO27" s="17">
        <f t="shared" si="7"/>
        <v>2600536.049399998</v>
      </c>
      <c r="AP27" s="47">
        <f t="shared" si="7"/>
        <v>0</v>
      </c>
      <c r="AQ27" s="47">
        <f t="shared" si="7"/>
        <v>4170</v>
      </c>
      <c r="AR27" s="48" t="s">
        <v>47</v>
      </c>
      <c r="AS27" s="48">
        <f>SUM(AS17:AS26)</f>
        <v>340869.5267428559</v>
      </c>
      <c r="AT27" s="13">
        <f>SUM(AT17:AT26)</f>
        <v>25382</v>
      </c>
      <c r="AU27" s="13">
        <f>SUM(AU17:AU26)</f>
        <v>2259666.5226571425</v>
      </c>
      <c r="AV27" s="13">
        <f>SUM(AV17:AV26)</f>
        <v>24062</v>
      </c>
      <c r="AW27" s="13">
        <f>SUM(AW17:AW25)</f>
        <v>1320</v>
      </c>
      <c r="AX27" s="125">
        <f>Z27+AJ27-AL27-AT27</f>
        <v>0</v>
      </c>
    </row>
    <row r="28" spans="3:6" ht="15.75">
      <c r="C28" s="288"/>
      <c r="D28" s="288"/>
      <c r="E28" s="288"/>
      <c r="F28" s="288"/>
    </row>
    <row r="29" spans="3:14" ht="15.75">
      <c r="C29" s="4"/>
      <c r="D29" s="33"/>
      <c r="J29" s="34"/>
      <c r="K29" s="35"/>
      <c r="M29" s="35"/>
      <c r="N29" s="34"/>
    </row>
    <row r="30" spans="3:47" ht="15.75">
      <c r="C30" s="18" t="s">
        <v>78</v>
      </c>
      <c r="D30" s="36"/>
      <c r="E30" s="20" t="s">
        <v>48</v>
      </c>
      <c r="H30" s="22"/>
      <c r="J30" s="149"/>
      <c r="L30" s="35"/>
      <c r="AJ30" s="289" t="s">
        <v>48</v>
      </c>
      <c r="AK30" s="289"/>
      <c r="AU30" s="50"/>
    </row>
    <row r="31" spans="3:41" ht="15.75">
      <c r="C31" s="142"/>
      <c r="D31" s="149"/>
      <c r="E31" s="23"/>
      <c r="G31" s="23"/>
      <c r="H31" s="22"/>
      <c r="I31" s="23"/>
      <c r="J31" s="149"/>
      <c r="AA31" s="50"/>
      <c r="AM31" s="14"/>
      <c r="AO31" s="51"/>
    </row>
    <row r="32" spans="3:10" ht="15.75">
      <c r="C32" s="142"/>
      <c r="D32" s="149"/>
      <c r="E32" s="23"/>
      <c r="G32" s="23"/>
      <c r="H32" s="22"/>
      <c r="I32" s="23"/>
      <c r="J32" s="149"/>
    </row>
    <row r="33" spans="3:37" ht="15.75">
      <c r="C33" s="18" t="s">
        <v>49</v>
      </c>
      <c r="D33" s="36"/>
      <c r="E33" s="20" t="s">
        <v>50</v>
      </c>
      <c r="H33" s="22"/>
      <c r="J33" s="290"/>
      <c r="K33" s="290"/>
      <c r="AJ33" s="289" t="s">
        <v>51</v>
      </c>
      <c r="AK33" s="289"/>
    </row>
    <row r="34" spans="3:4" ht="15.75">
      <c r="C34" s="142" t="s">
        <v>52</v>
      </c>
      <c r="D34" s="149"/>
    </row>
    <row r="35" spans="3:49" ht="34.5" customHeight="1">
      <c r="C35" s="19" t="s">
        <v>69</v>
      </c>
      <c r="D35" s="37"/>
      <c r="E35" s="38"/>
      <c r="F35" s="38"/>
      <c r="G35" s="39"/>
      <c r="H35" s="39"/>
      <c r="I35" s="40"/>
      <c r="J35" s="39"/>
      <c r="K35" s="39"/>
      <c r="L35" s="39"/>
      <c r="M35" s="39"/>
      <c r="N35" s="39"/>
      <c r="AU35" s="14"/>
      <c r="AV35" s="14"/>
      <c r="AW35" s="14"/>
    </row>
    <row r="39" spans="4:45" s="148" customFormat="1" ht="15.75">
      <c r="D39" s="20"/>
      <c r="E39" s="21"/>
      <c r="F39" s="21"/>
      <c r="G39" s="20"/>
      <c r="H39" s="20"/>
      <c r="I39" s="32"/>
      <c r="J39" s="20"/>
      <c r="K39" s="20"/>
      <c r="L39" s="20"/>
      <c r="M39" s="20"/>
      <c r="N39" s="20"/>
      <c r="O39" s="22"/>
      <c r="P39" s="22"/>
      <c r="Q39" s="22"/>
      <c r="R39" s="21"/>
      <c r="S39" s="21"/>
      <c r="V39" s="20"/>
      <c r="W39" s="20"/>
      <c r="X39" s="20"/>
      <c r="Y39" s="20"/>
      <c r="AB39" s="20"/>
      <c r="AC39" s="20"/>
      <c r="AD39" s="20"/>
      <c r="AE39" s="20"/>
      <c r="AF39" s="20"/>
      <c r="AG39" s="20"/>
      <c r="AH39" s="20"/>
      <c r="AI39" s="20"/>
      <c r="AN39" s="20"/>
      <c r="AO39" s="20"/>
      <c r="AP39" s="20"/>
      <c r="AQ39" s="20"/>
      <c r="AR39" s="20"/>
      <c r="AS39" s="20"/>
    </row>
    <row r="40" spans="4:45" s="148" customFormat="1" ht="15.75">
      <c r="D40" s="20"/>
      <c r="E40" s="21"/>
      <c r="F40" s="21"/>
      <c r="G40" s="20"/>
      <c r="H40" s="20"/>
      <c r="I40" s="32"/>
      <c r="J40" s="20"/>
      <c r="K40" s="20"/>
      <c r="L40" s="20"/>
      <c r="M40" s="20"/>
      <c r="N40" s="20"/>
      <c r="O40" s="22"/>
      <c r="P40" s="22"/>
      <c r="Q40" s="22"/>
      <c r="R40" s="21"/>
      <c r="S40" s="21"/>
      <c r="V40" s="20"/>
      <c r="W40" s="20"/>
      <c r="X40" s="20"/>
      <c r="Y40" s="20"/>
      <c r="AB40" s="20"/>
      <c r="AC40" s="20"/>
      <c r="AD40" s="20"/>
      <c r="AE40" s="20"/>
      <c r="AF40" s="20"/>
      <c r="AG40" s="20"/>
      <c r="AH40" s="20"/>
      <c r="AI40" s="20"/>
      <c r="AN40" s="20"/>
      <c r="AO40" s="20"/>
      <c r="AP40" s="20"/>
      <c r="AQ40" s="20"/>
      <c r="AR40" s="20"/>
      <c r="AS40" s="20"/>
    </row>
  </sheetData>
  <sheetProtection/>
  <mergeCells count="46">
    <mergeCell ref="B6:AV6"/>
    <mergeCell ref="B7:AV7"/>
    <mergeCell ref="B8:AV8"/>
    <mergeCell ref="B9:AV9"/>
    <mergeCell ref="B10:AV10"/>
    <mergeCell ref="B11:AV11"/>
    <mergeCell ref="C13:M13"/>
    <mergeCell ref="AN13:AV13"/>
    <mergeCell ref="A14:A16"/>
    <mergeCell ref="B14:B16"/>
    <mergeCell ref="C14:C16"/>
    <mergeCell ref="D14:D16"/>
    <mergeCell ref="E14:E16"/>
    <mergeCell ref="F14:F16"/>
    <mergeCell ref="G14:G16"/>
    <mergeCell ref="H14:H16"/>
    <mergeCell ref="AB14:AI14"/>
    <mergeCell ref="AJ14:AK15"/>
    <mergeCell ref="AL14:AM15"/>
    <mergeCell ref="AH15:AI15"/>
    <mergeCell ref="I14:I16"/>
    <mergeCell ref="J14:K15"/>
    <mergeCell ref="L14:Q14"/>
    <mergeCell ref="R14:R16"/>
    <mergeCell ref="S14:S16"/>
    <mergeCell ref="T14:U15"/>
    <mergeCell ref="AT14:AW14"/>
    <mergeCell ref="L15:M15"/>
    <mergeCell ref="N15:O15"/>
    <mergeCell ref="P15:Q15"/>
    <mergeCell ref="AB15:AC15"/>
    <mergeCell ref="AD15:AE15"/>
    <mergeCell ref="AF15:AG15"/>
    <mergeCell ref="V14:W15"/>
    <mergeCell ref="X14:Y15"/>
    <mergeCell ref="Z14:AA15"/>
    <mergeCell ref="AT15:AU15"/>
    <mergeCell ref="AV15:AW15"/>
    <mergeCell ref="A27:F27"/>
    <mergeCell ref="C28:F28"/>
    <mergeCell ref="AJ30:AK30"/>
    <mergeCell ref="J33:K33"/>
    <mergeCell ref="AJ33:AK33"/>
    <mergeCell ref="AN14:AO15"/>
    <mergeCell ref="AP14:AP15"/>
    <mergeCell ref="AQ14:AS15"/>
  </mergeCells>
  <printOptions/>
  <pageMargins left="0.15748031496062992" right="0.15748031496062992" top="0.4330708661417323" bottom="0.6299212598425197" header="0.11811023622047245" footer="0.15748031496062992"/>
  <pageSetup fitToHeight="1" fitToWidth="1" horizontalDpi="180" verticalDpi="180" orientation="landscape" paperSize="9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42"/>
  <sheetViews>
    <sheetView view="pageBreakPreview" zoomScale="70" zoomScaleSheetLayoutView="70" zoomScalePageLayoutView="0" workbookViewId="0" topLeftCell="A13">
      <selection activeCell="AQ21" sqref="AQ21"/>
    </sheetView>
  </sheetViews>
  <sheetFormatPr defaultColWidth="9.140625" defaultRowHeight="15"/>
  <cols>
    <col min="1" max="1" width="4.28125" style="1" customWidth="1"/>
    <col min="2" max="2" width="21.28125" style="1" customWidth="1"/>
    <col min="3" max="3" width="29.00390625" style="162" customWidth="1"/>
    <col min="4" max="5" width="19.28125" style="20" customWidth="1"/>
    <col min="6" max="6" width="8.140625" style="21" customWidth="1"/>
    <col min="7" max="7" width="9.421875" style="21" customWidth="1"/>
    <col min="8" max="8" width="13.28125" style="20" customWidth="1"/>
    <col min="9" max="9" width="10.00390625" style="20" customWidth="1"/>
    <col min="10" max="10" width="11.7109375" style="32" customWidth="1"/>
    <col min="11" max="11" width="9.00390625" style="20" customWidth="1"/>
    <col min="12" max="12" width="13.00390625" style="20" customWidth="1"/>
    <col min="13" max="13" width="9.57421875" style="20" customWidth="1"/>
    <col min="14" max="14" width="14.140625" style="20" customWidth="1"/>
    <col min="15" max="15" width="9.00390625" style="20" customWidth="1"/>
    <col min="16" max="16" width="15.00390625" style="22" customWidth="1"/>
    <col min="17" max="17" width="9.57421875" style="22" customWidth="1"/>
    <col min="18" max="18" width="14.140625" style="22" customWidth="1"/>
    <col min="19" max="19" width="14.421875" style="21" customWidth="1"/>
    <col min="20" max="20" width="12.140625" style="21" customWidth="1"/>
    <col min="21" max="21" width="7.8515625" style="1" customWidth="1"/>
    <col min="22" max="22" width="10.00390625" style="1" customWidth="1"/>
    <col min="23" max="23" width="9.57421875" style="22" customWidth="1"/>
    <col min="24" max="24" width="10.57421875" style="22" customWidth="1"/>
    <col min="25" max="25" width="8.140625" style="22" customWidth="1"/>
    <col min="26" max="26" width="11.140625" style="22" customWidth="1"/>
    <col min="27" max="27" width="11.57421875" style="1" customWidth="1"/>
    <col min="28" max="28" width="14.140625" style="1" customWidth="1"/>
    <col min="29" max="30" width="9.140625" style="22" customWidth="1"/>
    <col min="31" max="31" width="8.421875" style="22" customWidth="1"/>
    <col min="32" max="32" width="14.57421875" style="22" customWidth="1"/>
    <col min="33" max="33" width="12.421875" style="22" customWidth="1"/>
    <col min="34" max="36" width="17.421875" style="22" customWidth="1"/>
    <col min="37" max="37" width="11.140625" style="1" customWidth="1"/>
    <col min="38" max="38" width="14.421875" style="1" customWidth="1"/>
    <col min="39" max="39" width="17.421875" style="1" customWidth="1"/>
    <col min="40" max="40" width="19.57421875" style="1" customWidth="1"/>
    <col min="41" max="41" width="11.8515625" style="22" customWidth="1"/>
    <col min="42" max="42" width="16.140625" style="22" customWidth="1"/>
    <col min="43" max="43" width="13.00390625" style="22" customWidth="1"/>
    <col min="44" max="44" width="12.28125" style="22" customWidth="1"/>
    <col min="45" max="45" width="13.00390625" style="22" customWidth="1"/>
    <col min="46" max="46" width="15.57421875" style="22" customWidth="1"/>
    <col min="47" max="47" width="11.421875" style="1" customWidth="1"/>
    <col min="48" max="48" width="14.8515625" style="1" customWidth="1"/>
    <col min="49" max="49" width="22.00390625" style="1" customWidth="1"/>
    <col min="50" max="50" width="8.00390625" style="1" customWidth="1"/>
    <col min="51" max="16384" width="9.140625" style="1" customWidth="1"/>
  </cols>
  <sheetData>
    <row r="1" ht="15.75">
      <c r="J1" s="20"/>
    </row>
    <row r="2" spans="3:74" ht="21.75" customHeight="1">
      <c r="C2" s="1"/>
      <c r="D2" s="22"/>
      <c r="E2" s="22"/>
      <c r="H2" s="21"/>
      <c r="I2" s="21"/>
      <c r="J2" s="23"/>
      <c r="K2" s="23"/>
      <c r="L2" s="23"/>
      <c r="M2" s="23"/>
      <c r="N2" s="23"/>
      <c r="O2" s="23"/>
      <c r="P2" s="23"/>
      <c r="Q2" s="23"/>
      <c r="R2" s="23"/>
      <c r="AR2" s="43" t="s">
        <v>0</v>
      </c>
      <c r="AU2" s="2" t="s">
        <v>0</v>
      </c>
      <c r="AY2" s="49"/>
      <c r="BA2" s="49"/>
      <c r="BC2" s="49"/>
      <c r="BD2" s="49"/>
      <c r="BG2" s="49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</row>
    <row r="3" spans="3:74" ht="15" customHeight="1">
      <c r="C3" s="1"/>
      <c r="D3" s="22"/>
      <c r="E3" s="22"/>
      <c r="H3" s="21"/>
      <c r="I3" s="21"/>
      <c r="J3" s="23"/>
      <c r="K3" s="23"/>
      <c r="L3" s="23"/>
      <c r="M3" s="23"/>
      <c r="N3" s="23"/>
      <c r="O3" s="23"/>
      <c r="P3" s="23"/>
      <c r="Q3" s="23"/>
      <c r="R3" s="23"/>
      <c r="AR3" s="44" t="s">
        <v>1</v>
      </c>
      <c r="AU3" s="3" t="s">
        <v>1</v>
      </c>
      <c r="AY3" s="49"/>
      <c r="BA3" s="49"/>
      <c r="BC3" s="49"/>
      <c r="BD3" s="49"/>
      <c r="BG3" s="49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</row>
    <row r="4" spans="3:74" ht="15.75">
      <c r="C4" s="1"/>
      <c r="D4" s="22"/>
      <c r="E4" s="22"/>
      <c r="H4" s="21"/>
      <c r="I4" s="21"/>
      <c r="J4" s="23"/>
      <c r="K4" s="23"/>
      <c r="L4" s="23"/>
      <c r="M4" s="23"/>
      <c r="N4" s="23"/>
      <c r="O4" s="23"/>
      <c r="P4" s="23"/>
      <c r="Q4" s="23"/>
      <c r="R4" s="23"/>
      <c r="AR4" s="44" t="s">
        <v>2</v>
      </c>
      <c r="AU4" s="3" t="s">
        <v>2</v>
      </c>
      <c r="AY4" s="49"/>
      <c r="BA4" s="49"/>
      <c r="BC4" s="49"/>
      <c r="BD4" s="49"/>
      <c r="BG4" s="49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</row>
    <row r="5" spans="3:74" ht="15.75">
      <c r="C5" s="1"/>
      <c r="D5" s="22"/>
      <c r="E5" s="22"/>
      <c r="H5" s="21"/>
      <c r="I5" s="21"/>
      <c r="J5" s="23"/>
      <c r="K5" s="23"/>
      <c r="L5" s="23"/>
      <c r="M5" s="23"/>
      <c r="N5" s="23"/>
      <c r="O5" s="23"/>
      <c r="P5" s="23"/>
      <c r="Q5" s="23"/>
      <c r="R5" s="23"/>
      <c r="AR5" s="44" t="s">
        <v>3</v>
      </c>
      <c r="AU5" s="3" t="s">
        <v>3</v>
      </c>
      <c r="AY5" s="49"/>
      <c r="BA5" s="49"/>
      <c r="BC5" s="49"/>
      <c r="BD5" s="49"/>
      <c r="BG5" s="49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</row>
    <row r="6" spans="2:74" ht="15.75">
      <c r="B6" s="321" t="s">
        <v>4</v>
      </c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  <c r="AQ6" s="321"/>
      <c r="AR6" s="321"/>
      <c r="AS6" s="321"/>
      <c r="AT6" s="321"/>
      <c r="AU6" s="321"/>
      <c r="AV6" s="321"/>
      <c r="AW6" s="321"/>
      <c r="AX6" s="169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170"/>
      <c r="BP6" s="170"/>
      <c r="BQ6" s="170"/>
      <c r="BR6" s="170"/>
      <c r="BS6" s="170"/>
      <c r="BT6" s="170"/>
      <c r="BU6" s="170"/>
      <c r="BV6" s="170"/>
    </row>
    <row r="7" spans="2:74" ht="15.75">
      <c r="B7" s="322" t="s">
        <v>5</v>
      </c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170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170"/>
      <c r="BP7" s="170"/>
      <c r="BQ7" s="170"/>
      <c r="BR7" s="170"/>
      <c r="BS7" s="170"/>
      <c r="BT7" s="170"/>
      <c r="BU7" s="170"/>
      <c r="BV7" s="170"/>
    </row>
    <row r="8" spans="2:74" ht="15.75">
      <c r="B8" s="322" t="s">
        <v>6</v>
      </c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170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170"/>
      <c r="BP8" s="170"/>
      <c r="BQ8" s="170"/>
      <c r="BR8" s="170"/>
      <c r="BS8" s="170"/>
      <c r="BT8" s="170"/>
      <c r="BU8" s="170"/>
      <c r="BV8" s="170"/>
    </row>
    <row r="9" spans="2:74" ht="15.75">
      <c r="B9" s="315" t="s">
        <v>67</v>
      </c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167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170"/>
      <c r="BP9" s="170"/>
      <c r="BQ9" s="170"/>
      <c r="BR9" s="170"/>
      <c r="BS9" s="170"/>
      <c r="BT9" s="170"/>
      <c r="BU9" s="170"/>
      <c r="BV9" s="170"/>
    </row>
    <row r="10" spans="2:74" ht="15.75">
      <c r="B10" s="315" t="s">
        <v>103</v>
      </c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167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170"/>
      <c r="BP10" s="170"/>
      <c r="BQ10" s="170"/>
      <c r="BR10" s="170"/>
      <c r="BS10" s="170"/>
      <c r="BT10" s="170"/>
      <c r="BU10" s="170"/>
      <c r="BV10" s="170"/>
    </row>
    <row r="11" spans="2:74" s="7" customFormat="1" ht="15.75">
      <c r="B11" s="323" t="s">
        <v>7</v>
      </c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323"/>
      <c r="AU11" s="323"/>
      <c r="AV11" s="323"/>
      <c r="AW11" s="323"/>
      <c r="AX11" s="171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9"/>
      <c r="BP11" s="9"/>
      <c r="BQ11" s="9"/>
      <c r="BR11" s="9"/>
      <c r="BS11" s="9"/>
      <c r="BT11" s="9"/>
      <c r="BU11" s="9"/>
      <c r="BV11" s="9"/>
    </row>
    <row r="12" spans="3:74" ht="17.25" customHeight="1">
      <c r="C12" s="168"/>
      <c r="D12" s="24"/>
      <c r="E12" s="24"/>
      <c r="F12" s="24"/>
      <c r="G12" s="24"/>
      <c r="H12" s="25"/>
      <c r="I12" s="25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168"/>
      <c r="V12" s="168"/>
      <c r="W12" s="24"/>
      <c r="X12" s="24"/>
      <c r="Y12" s="24"/>
      <c r="Z12" s="24"/>
      <c r="AA12" s="168"/>
      <c r="AB12" s="168"/>
      <c r="AC12" s="24"/>
      <c r="AD12" s="24"/>
      <c r="AE12" s="24"/>
      <c r="AF12" s="24"/>
      <c r="AG12" s="24"/>
      <c r="AH12" s="24"/>
      <c r="AI12" s="24"/>
      <c r="AJ12" s="24"/>
      <c r="AK12" s="168"/>
      <c r="AL12" s="168"/>
      <c r="AM12" s="168"/>
      <c r="AN12" s="168"/>
      <c r="AO12" s="45"/>
      <c r="AP12" s="45"/>
      <c r="AQ12" s="45"/>
      <c r="AR12" s="45"/>
      <c r="AS12" s="45"/>
      <c r="AT12" s="45"/>
      <c r="AU12" s="10"/>
      <c r="AV12" s="10"/>
      <c r="AW12" s="10"/>
      <c r="AX12" s="10"/>
      <c r="AY12" s="9"/>
      <c r="AZ12" s="168"/>
      <c r="BA12" s="9"/>
      <c r="BB12" s="168"/>
      <c r="BC12" s="9"/>
      <c r="BD12" s="9"/>
      <c r="BE12" s="168"/>
      <c r="BF12" s="168"/>
      <c r="BG12" s="9"/>
      <c r="BH12" s="168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</row>
    <row r="13" spans="3:50" ht="15.75"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26"/>
      <c r="AO13" s="316" t="s">
        <v>8</v>
      </c>
      <c r="AP13" s="316"/>
      <c r="AQ13" s="316"/>
      <c r="AR13" s="316"/>
      <c r="AS13" s="316"/>
      <c r="AT13" s="316"/>
      <c r="AU13" s="317"/>
      <c r="AV13" s="317"/>
      <c r="AW13" s="317"/>
      <c r="AX13" s="168"/>
    </row>
    <row r="14" spans="1:50" s="11" customFormat="1" ht="56.25" customHeight="1">
      <c r="A14" s="283" t="s">
        <v>9</v>
      </c>
      <c r="B14" s="318" t="s">
        <v>10</v>
      </c>
      <c r="C14" s="283" t="s">
        <v>11</v>
      </c>
      <c r="D14" s="303" t="s">
        <v>12</v>
      </c>
      <c r="E14" s="303" t="s">
        <v>106</v>
      </c>
      <c r="F14" s="303" t="s">
        <v>13</v>
      </c>
      <c r="G14" s="303" t="s">
        <v>14</v>
      </c>
      <c r="H14" s="303" t="s">
        <v>15</v>
      </c>
      <c r="I14" s="303" t="s">
        <v>16</v>
      </c>
      <c r="J14" s="303" t="s">
        <v>17</v>
      </c>
      <c r="K14" s="302" t="s">
        <v>95</v>
      </c>
      <c r="L14" s="302"/>
      <c r="M14" s="302" t="s">
        <v>18</v>
      </c>
      <c r="N14" s="302"/>
      <c r="O14" s="302"/>
      <c r="P14" s="302"/>
      <c r="Q14" s="302"/>
      <c r="R14" s="302"/>
      <c r="S14" s="311" t="s">
        <v>19</v>
      </c>
      <c r="T14" s="311" t="s">
        <v>68</v>
      </c>
      <c r="U14" s="314" t="s">
        <v>20</v>
      </c>
      <c r="V14" s="314"/>
      <c r="W14" s="303" t="s">
        <v>21</v>
      </c>
      <c r="X14" s="303"/>
      <c r="Y14" s="303" t="s">
        <v>22</v>
      </c>
      <c r="Z14" s="303"/>
      <c r="AA14" s="283" t="s">
        <v>53</v>
      </c>
      <c r="AB14" s="283"/>
      <c r="AC14" s="291" t="s">
        <v>66</v>
      </c>
      <c r="AD14" s="304"/>
      <c r="AE14" s="304"/>
      <c r="AF14" s="304"/>
      <c r="AG14" s="304"/>
      <c r="AH14" s="304"/>
      <c r="AI14" s="304"/>
      <c r="AJ14" s="292"/>
      <c r="AK14" s="305" t="s">
        <v>100</v>
      </c>
      <c r="AL14" s="306"/>
      <c r="AM14" s="305" t="s">
        <v>99</v>
      </c>
      <c r="AN14" s="309"/>
      <c r="AO14" s="291" t="s">
        <v>104</v>
      </c>
      <c r="AP14" s="292"/>
      <c r="AQ14" s="295" t="s">
        <v>23</v>
      </c>
      <c r="AR14" s="291" t="s">
        <v>65</v>
      </c>
      <c r="AS14" s="297"/>
      <c r="AT14" s="298"/>
      <c r="AU14" s="283" t="s">
        <v>105</v>
      </c>
      <c r="AV14" s="283"/>
      <c r="AW14" s="283"/>
      <c r="AX14" s="283"/>
    </row>
    <row r="15" spans="1:50" s="11" customFormat="1" ht="45" customHeight="1">
      <c r="A15" s="283"/>
      <c r="B15" s="319"/>
      <c r="C15" s="283"/>
      <c r="D15" s="303"/>
      <c r="E15" s="303"/>
      <c r="F15" s="303"/>
      <c r="G15" s="303"/>
      <c r="H15" s="303"/>
      <c r="I15" s="303"/>
      <c r="J15" s="303"/>
      <c r="K15" s="302"/>
      <c r="L15" s="302"/>
      <c r="M15" s="302" t="s">
        <v>24</v>
      </c>
      <c r="N15" s="302"/>
      <c r="O15" s="302" t="s">
        <v>25</v>
      </c>
      <c r="P15" s="302"/>
      <c r="Q15" s="302" t="s">
        <v>26</v>
      </c>
      <c r="R15" s="302"/>
      <c r="S15" s="312"/>
      <c r="T15" s="312"/>
      <c r="U15" s="314"/>
      <c r="V15" s="314"/>
      <c r="W15" s="303"/>
      <c r="X15" s="303"/>
      <c r="Y15" s="303"/>
      <c r="Z15" s="303"/>
      <c r="AA15" s="283"/>
      <c r="AB15" s="283"/>
      <c r="AC15" s="303" t="s">
        <v>27</v>
      </c>
      <c r="AD15" s="303"/>
      <c r="AE15" s="303" t="s">
        <v>28</v>
      </c>
      <c r="AF15" s="303"/>
      <c r="AG15" s="303" t="s">
        <v>101</v>
      </c>
      <c r="AH15" s="303"/>
      <c r="AI15" s="303" t="s">
        <v>96</v>
      </c>
      <c r="AJ15" s="303"/>
      <c r="AK15" s="307"/>
      <c r="AL15" s="308"/>
      <c r="AM15" s="307"/>
      <c r="AN15" s="310"/>
      <c r="AO15" s="293"/>
      <c r="AP15" s="294"/>
      <c r="AQ15" s="296"/>
      <c r="AR15" s="299"/>
      <c r="AS15" s="300"/>
      <c r="AT15" s="301"/>
      <c r="AU15" s="283" t="s">
        <v>29</v>
      </c>
      <c r="AV15" s="283"/>
      <c r="AW15" s="284" t="s">
        <v>30</v>
      </c>
      <c r="AX15" s="284"/>
    </row>
    <row r="16" spans="1:50" s="11" customFormat="1" ht="38.25">
      <c r="A16" s="283"/>
      <c r="B16" s="320"/>
      <c r="C16" s="283"/>
      <c r="D16" s="303"/>
      <c r="E16" s="303"/>
      <c r="F16" s="303"/>
      <c r="G16" s="303"/>
      <c r="H16" s="303"/>
      <c r="I16" s="303"/>
      <c r="J16" s="303"/>
      <c r="K16" s="27" t="s">
        <v>31</v>
      </c>
      <c r="L16" s="27" t="s">
        <v>32</v>
      </c>
      <c r="M16" s="27" t="s">
        <v>31</v>
      </c>
      <c r="N16" s="27" t="s">
        <v>32</v>
      </c>
      <c r="O16" s="27" t="s">
        <v>31</v>
      </c>
      <c r="P16" s="27" t="s">
        <v>32</v>
      </c>
      <c r="Q16" s="27" t="s">
        <v>31</v>
      </c>
      <c r="R16" s="27" t="s">
        <v>32</v>
      </c>
      <c r="S16" s="313"/>
      <c r="T16" s="313"/>
      <c r="U16" s="160" t="s">
        <v>33</v>
      </c>
      <c r="V16" s="160" t="s">
        <v>34</v>
      </c>
      <c r="W16" s="164" t="s">
        <v>33</v>
      </c>
      <c r="X16" s="164" t="s">
        <v>34</v>
      </c>
      <c r="Y16" s="164" t="s">
        <v>33</v>
      </c>
      <c r="Z16" s="164" t="s">
        <v>34</v>
      </c>
      <c r="AA16" s="166" t="s">
        <v>31</v>
      </c>
      <c r="AB16" s="166" t="s">
        <v>32</v>
      </c>
      <c r="AC16" s="165" t="s">
        <v>31</v>
      </c>
      <c r="AD16" s="165" t="s">
        <v>32</v>
      </c>
      <c r="AE16" s="165" t="s">
        <v>31</v>
      </c>
      <c r="AF16" s="165" t="s">
        <v>32</v>
      </c>
      <c r="AG16" s="165" t="s">
        <v>31</v>
      </c>
      <c r="AH16" s="165" t="s">
        <v>32</v>
      </c>
      <c r="AI16" s="165" t="s">
        <v>31</v>
      </c>
      <c r="AJ16" s="165" t="s">
        <v>32</v>
      </c>
      <c r="AK16" s="12" t="s">
        <v>35</v>
      </c>
      <c r="AL16" s="12" t="s">
        <v>36</v>
      </c>
      <c r="AM16" s="12" t="s">
        <v>35</v>
      </c>
      <c r="AN16" s="12" t="s">
        <v>36</v>
      </c>
      <c r="AO16" s="46" t="s">
        <v>35</v>
      </c>
      <c r="AP16" s="46" t="s">
        <v>36</v>
      </c>
      <c r="AQ16" s="46" t="s">
        <v>35</v>
      </c>
      <c r="AR16" s="46" t="s">
        <v>35</v>
      </c>
      <c r="AS16" s="46" t="s">
        <v>37</v>
      </c>
      <c r="AT16" s="46" t="s">
        <v>36</v>
      </c>
      <c r="AU16" s="166" t="s">
        <v>31</v>
      </c>
      <c r="AV16" s="166" t="s">
        <v>32</v>
      </c>
      <c r="AW16" s="166" t="s">
        <v>79</v>
      </c>
      <c r="AX16" s="161" t="s">
        <v>76</v>
      </c>
    </row>
    <row r="17" spans="1:51" s="82" customFormat="1" ht="26.25" customHeight="1">
      <c r="A17" s="69">
        <v>2</v>
      </c>
      <c r="B17" s="70" t="s">
        <v>38</v>
      </c>
      <c r="C17" s="71" t="s">
        <v>54</v>
      </c>
      <c r="D17" s="71" t="s">
        <v>55</v>
      </c>
      <c r="E17" s="71"/>
      <c r="F17" s="69" t="s">
        <v>42</v>
      </c>
      <c r="G17" s="69" t="s">
        <v>42</v>
      </c>
      <c r="H17" s="72"/>
      <c r="I17" s="72"/>
      <c r="J17" s="70"/>
      <c r="K17" s="72"/>
      <c r="L17" s="70"/>
      <c r="M17" s="72"/>
      <c r="N17" s="73"/>
      <c r="O17" s="72"/>
      <c r="P17" s="73"/>
      <c r="Q17" s="72"/>
      <c r="R17" s="73"/>
      <c r="S17" s="74" t="s">
        <v>56</v>
      </c>
      <c r="T17" s="74"/>
      <c r="U17" s="75" t="s">
        <v>57</v>
      </c>
      <c r="V17" s="76">
        <v>43544</v>
      </c>
      <c r="W17" s="77" t="s">
        <v>58</v>
      </c>
      <c r="X17" s="76">
        <v>43551</v>
      </c>
      <c r="Y17" s="77"/>
      <c r="Z17" s="76"/>
      <c r="AA17" s="78">
        <v>3750</v>
      </c>
      <c r="AB17" s="73">
        <v>1049930</v>
      </c>
      <c r="AC17" s="72"/>
      <c r="AD17" s="73"/>
      <c r="AE17" s="72"/>
      <c r="AF17" s="73"/>
      <c r="AG17" s="72"/>
      <c r="AH17" s="73"/>
      <c r="AI17" s="73"/>
      <c r="AJ17" s="172"/>
      <c r="AK17" s="173">
        <f>SUM(AI17,AG17,AE17,AC17)</f>
        <v>0</v>
      </c>
      <c r="AL17" s="173">
        <f>SUM(AJ17,AH17,AF17,AD17)</f>
        <v>0</v>
      </c>
      <c r="AM17" s="174">
        <f>AA17+AK17-AU17</f>
        <v>60</v>
      </c>
      <c r="AN17" s="79">
        <f aca="true" t="shared" si="0" ref="AM17:AN28">AB17+AL17-AV17</f>
        <v>16798.880000000005</v>
      </c>
      <c r="AO17" s="78">
        <v>3720</v>
      </c>
      <c r="AP17" s="79">
        <v>1041530.56</v>
      </c>
      <c r="AQ17" s="78"/>
      <c r="AR17" s="78">
        <v>30</v>
      </c>
      <c r="AS17" s="79">
        <v>279.98133333333334</v>
      </c>
      <c r="AT17" s="79">
        <f aca="true" t="shared" si="1" ref="AT17:AT28">AS17*AR17</f>
        <v>8399.44</v>
      </c>
      <c r="AU17" s="80">
        <f>AO17+AQ17-AR17</f>
        <v>3690</v>
      </c>
      <c r="AV17" s="79">
        <f aca="true" t="shared" si="2" ref="AV17:AV28">AS17*AU17</f>
        <v>1033131.12</v>
      </c>
      <c r="AW17" s="156">
        <f>7290-480-2880-30-30-60-30-30-30-30</f>
        <v>3690</v>
      </c>
      <c r="AX17" s="78"/>
      <c r="AY17" s="81">
        <f>AA17+AK17-AM17-AU17</f>
        <v>0</v>
      </c>
    </row>
    <row r="18" spans="1:51" s="96" customFormat="1" ht="26.25" customHeight="1">
      <c r="A18" s="83">
        <v>2</v>
      </c>
      <c r="B18" s="84" t="s">
        <v>38</v>
      </c>
      <c r="C18" s="85" t="s">
        <v>59</v>
      </c>
      <c r="D18" s="85" t="s">
        <v>55</v>
      </c>
      <c r="E18" s="85"/>
      <c r="F18" s="83" t="s">
        <v>42</v>
      </c>
      <c r="G18" s="83" t="s">
        <v>42</v>
      </c>
      <c r="H18" s="86"/>
      <c r="I18" s="86"/>
      <c r="J18" s="84"/>
      <c r="K18" s="86"/>
      <c r="L18" s="84"/>
      <c r="M18" s="86"/>
      <c r="N18" s="87"/>
      <c r="O18" s="86"/>
      <c r="P18" s="87"/>
      <c r="Q18" s="86"/>
      <c r="R18" s="87"/>
      <c r="S18" s="88" t="s">
        <v>60</v>
      </c>
      <c r="T18" s="88"/>
      <c r="U18" s="89" t="s">
        <v>57</v>
      </c>
      <c r="V18" s="90">
        <v>43544</v>
      </c>
      <c r="W18" s="91" t="s">
        <v>58</v>
      </c>
      <c r="X18" s="90">
        <v>43551</v>
      </c>
      <c r="Y18" s="91"/>
      <c r="Z18" s="90"/>
      <c r="AA18" s="92">
        <v>90</v>
      </c>
      <c r="AB18" s="87">
        <v>125991.5994</v>
      </c>
      <c r="AC18" s="86"/>
      <c r="AD18" s="87"/>
      <c r="AE18" s="86"/>
      <c r="AF18" s="87"/>
      <c r="AG18" s="86"/>
      <c r="AH18" s="87"/>
      <c r="AI18" s="87"/>
      <c r="AJ18" s="87"/>
      <c r="AK18" s="86">
        <f aca="true" t="shared" si="3" ref="AK18:AL28">SUM(AI18,AG18,AE18,AC18)</f>
        <v>0</v>
      </c>
      <c r="AL18" s="86">
        <f t="shared" si="3"/>
        <v>0</v>
      </c>
      <c r="AM18" s="92">
        <f t="shared" si="0"/>
        <v>90</v>
      </c>
      <c r="AN18" s="93">
        <f t="shared" si="0"/>
        <v>125991.5994</v>
      </c>
      <c r="AO18" s="92">
        <v>30</v>
      </c>
      <c r="AP18" s="93">
        <v>41997.1998</v>
      </c>
      <c r="AQ18" s="92"/>
      <c r="AR18" s="92">
        <v>30</v>
      </c>
      <c r="AS18" s="93">
        <v>1399.90666</v>
      </c>
      <c r="AT18" s="93">
        <f t="shared" si="1"/>
        <v>41997.1998</v>
      </c>
      <c r="AU18" s="94">
        <f>SUM(AW18:AX18)</f>
        <v>0</v>
      </c>
      <c r="AV18" s="93">
        <f t="shared" si="2"/>
        <v>0</v>
      </c>
      <c r="AW18" s="157">
        <f>150-30-30-60-30</f>
        <v>0</v>
      </c>
      <c r="AX18" s="92"/>
      <c r="AY18" s="95">
        <f>AA18+AK18-AM18-AU18</f>
        <v>0</v>
      </c>
    </row>
    <row r="19" spans="1:51" s="188" customFormat="1" ht="26.25" customHeight="1">
      <c r="A19" s="186"/>
      <c r="B19" s="177" t="s">
        <v>38</v>
      </c>
      <c r="C19" s="187" t="s">
        <v>108</v>
      </c>
      <c r="D19" s="187" t="s">
        <v>107</v>
      </c>
      <c r="E19" s="187" t="s">
        <v>110</v>
      </c>
      <c r="F19" s="176" t="s">
        <v>42</v>
      </c>
      <c r="G19" s="176" t="s">
        <v>42</v>
      </c>
      <c r="H19" s="178"/>
      <c r="I19" s="178"/>
      <c r="J19" s="177"/>
      <c r="K19" s="178"/>
      <c r="L19" s="177"/>
      <c r="M19" s="178"/>
      <c r="N19" s="179"/>
      <c r="O19" s="178"/>
      <c r="P19" s="179"/>
      <c r="Q19" s="178"/>
      <c r="R19" s="179"/>
      <c r="S19" s="180" t="s">
        <v>111</v>
      </c>
      <c r="T19" s="180" t="s">
        <v>91</v>
      </c>
      <c r="U19" s="180" t="s">
        <v>113</v>
      </c>
      <c r="V19" s="181">
        <v>43853</v>
      </c>
      <c r="W19" s="182" t="s">
        <v>114</v>
      </c>
      <c r="X19" s="181">
        <v>43879</v>
      </c>
      <c r="Y19" s="182" t="s">
        <v>115</v>
      </c>
      <c r="Z19" s="181">
        <v>43864</v>
      </c>
      <c r="AA19" s="183">
        <v>0</v>
      </c>
      <c r="AB19" s="179">
        <v>0</v>
      </c>
      <c r="AC19" s="178"/>
      <c r="AD19" s="179"/>
      <c r="AE19" s="178"/>
      <c r="AF19" s="179"/>
      <c r="AG19" s="178">
        <v>1440</v>
      </c>
      <c r="AH19" s="179">
        <v>538617.6</v>
      </c>
      <c r="AI19" s="179"/>
      <c r="AJ19" s="179"/>
      <c r="AK19" s="178">
        <f>SUM(AI19,AG19,AE19,AC19)</f>
        <v>1440</v>
      </c>
      <c r="AL19" s="178">
        <f>SUM(AJ19,AH19,AF19,AD19)</f>
        <v>538617.6</v>
      </c>
      <c r="AM19" s="183">
        <f>AA19+AK19-AU19</f>
        <v>0</v>
      </c>
      <c r="AN19" s="184">
        <f>AB19+AL19-AV19</f>
        <v>0</v>
      </c>
      <c r="AO19" s="183">
        <v>0</v>
      </c>
      <c r="AP19" s="184">
        <v>0</v>
      </c>
      <c r="AQ19" s="183">
        <v>1440</v>
      </c>
      <c r="AR19" s="183"/>
      <c r="AS19" s="184">
        <v>374.04</v>
      </c>
      <c r="AT19" s="184">
        <f>AS19*AR19</f>
        <v>0</v>
      </c>
      <c r="AU19" s="185">
        <f>SUM(AW19:AX19)</f>
        <v>1440</v>
      </c>
      <c r="AV19" s="184">
        <f>AS19*AU19</f>
        <v>538617.6</v>
      </c>
      <c r="AW19" s="189">
        <v>1440</v>
      </c>
      <c r="AX19" s="183"/>
      <c r="AY19" s="95">
        <f aca="true" t="shared" si="4" ref="AY19:AY26">AA19+AK19-AM19-AU19</f>
        <v>0</v>
      </c>
    </row>
    <row r="20" spans="1:51" s="188" customFormat="1" ht="26.25" customHeight="1">
      <c r="A20" s="186"/>
      <c r="B20" s="177" t="s">
        <v>38</v>
      </c>
      <c r="C20" s="187" t="s">
        <v>109</v>
      </c>
      <c r="D20" s="187" t="s">
        <v>107</v>
      </c>
      <c r="E20" s="187" t="s">
        <v>110</v>
      </c>
      <c r="F20" s="176" t="s">
        <v>42</v>
      </c>
      <c r="G20" s="176" t="s">
        <v>42</v>
      </c>
      <c r="H20" s="178"/>
      <c r="I20" s="178"/>
      <c r="J20" s="177"/>
      <c r="K20" s="178"/>
      <c r="L20" s="177"/>
      <c r="M20" s="178"/>
      <c r="N20" s="179"/>
      <c r="O20" s="178"/>
      <c r="P20" s="179"/>
      <c r="Q20" s="178"/>
      <c r="R20" s="179"/>
      <c r="S20" s="180" t="s">
        <v>112</v>
      </c>
      <c r="T20" s="180" t="s">
        <v>91</v>
      </c>
      <c r="U20" s="180" t="s">
        <v>113</v>
      </c>
      <c r="V20" s="181">
        <v>43853</v>
      </c>
      <c r="W20" s="182" t="s">
        <v>114</v>
      </c>
      <c r="X20" s="181">
        <v>43879</v>
      </c>
      <c r="Y20" s="182" t="s">
        <v>115</v>
      </c>
      <c r="Z20" s="181">
        <v>43864</v>
      </c>
      <c r="AA20" s="183">
        <v>0</v>
      </c>
      <c r="AB20" s="179">
        <v>0</v>
      </c>
      <c r="AC20" s="178"/>
      <c r="AD20" s="179"/>
      <c r="AE20" s="178"/>
      <c r="AF20" s="179"/>
      <c r="AG20" s="178">
        <v>720</v>
      </c>
      <c r="AH20" s="179">
        <v>229413.6</v>
      </c>
      <c r="AI20" s="179"/>
      <c r="AJ20" s="179"/>
      <c r="AK20" s="178">
        <f>SUM(AI20,AG20,AE20,AC20)</f>
        <v>720</v>
      </c>
      <c r="AL20" s="178">
        <f>SUM(AJ20,AH20,AF20,AD20)</f>
        <v>229413.6</v>
      </c>
      <c r="AM20" s="183">
        <f>AA20+AK20-AU20</f>
        <v>0</v>
      </c>
      <c r="AN20" s="184">
        <f>AB20+AL20-AV20</f>
        <v>0</v>
      </c>
      <c r="AO20" s="183">
        <v>0</v>
      </c>
      <c r="AP20" s="184">
        <v>0</v>
      </c>
      <c r="AQ20" s="183">
        <v>720</v>
      </c>
      <c r="AR20" s="183"/>
      <c r="AS20" s="184">
        <v>318.63</v>
      </c>
      <c r="AT20" s="184">
        <f>AS20*AR20</f>
        <v>0</v>
      </c>
      <c r="AU20" s="185">
        <f>SUM(AW20:AX20)</f>
        <v>720</v>
      </c>
      <c r="AV20" s="184">
        <f>AS20*AU20</f>
        <v>229413.6</v>
      </c>
      <c r="AW20" s="189">
        <v>720</v>
      </c>
      <c r="AX20" s="183"/>
      <c r="AY20" s="95">
        <f t="shared" si="4"/>
        <v>0</v>
      </c>
    </row>
    <row r="21" spans="1:51" s="110" customFormat="1" ht="26.25" customHeight="1">
      <c r="A21" s="97"/>
      <c r="B21" s="98" t="s">
        <v>38</v>
      </c>
      <c r="C21" s="99" t="s">
        <v>87</v>
      </c>
      <c r="D21" s="99" t="s">
        <v>40</v>
      </c>
      <c r="E21" s="99"/>
      <c r="F21" s="97" t="s">
        <v>42</v>
      </c>
      <c r="G21" s="97" t="s">
        <v>42</v>
      </c>
      <c r="H21" s="100"/>
      <c r="I21" s="100"/>
      <c r="J21" s="98"/>
      <c r="K21" s="100"/>
      <c r="L21" s="98"/>
      <c r="M21" s="100"/>
      <c r="N21" s="101"/>
      <c r="O21" s="100"/>
      <c r="P21" s="101"/>
      <c r="Q21" s="100"/>
      <c r="R21" s="101"/>
      <c r="S21" s="102" t="s">
        <v>89</v>
      </c>
      <c r="T21" s="102" t="s">
        <v>91</v>
      </c>
      <c r="U21" s="103" t="s">
        <v>93</v>
      </c>
      <c r="V21" s="104">
        <v>43784</v>
      </c>
      <c r="W21" s="105" t="s">
        <v>94</v>
      </c>
      <c r="X21" s="104">
        <v>43802</v>
      </c>
      <c r="Y21" s="105"/>
      <c r="Z21" s="104"/>
      <c r="AA21" s="106">
        <v>3600</v>
      </c>
      <c r="AB21" s="101">
        <v>18864</v>
      </c>
      <c r="AC21" s="100"/>
      <c r="AD21" s="101"/>
      <c r="AE21" s="100"/>
      <c r="AF21" s="101"/>
      <c r="AG21" s="100"/>
      <c r="AH21" s="101"/>
      <c r="AI21" s="101"/>
      <c r="AJ21" s="101"/>
      <c r="AK21" s="100">
        <f t="shared" si="3"/>
        <v>0</v>
      </c>
      <c r="AL21" s="100">
        <f t="shared" si="3"/>
        <v>0</v>
      </c>
      <c r="AM21" s="106">
        <f t="shared" si="0"/>
        <v>390</v>
      </c>
      <c r="AN21" s="107">
        <f t="shared" si="0"/>
        <v>2043.5999999999985</v>
      </c>
      <c r="AO21" s="106">
        <v>3600</v>
      </c>
      <c r="AP21" s="107">
        <v>18864</v>
      </c>
      <c r="AQ21" s="106"/>
      <c r="AR21" s="106">
        <v>390</v>
      </c>
      <c r="AS21" s="107">
        <v>5.24</v>
      </c>
      <c r="AT21" s="107">
        <f t="shared" si="1"/>
        <v>2043.6000000000001</v>
      </c>
      <c r="AU21" s="108">
        <f>SUM(AW21:AX21)</f>
        <v>3210</v>
      </c>
      <c r="AV21" s="107">
        <f t="shared" si="2"/>
        <v>16820.4</v>
      </c>
      <c r="AW21" s="155">
        <f>3600-390</f>
        <v>3210</v>
      </c>
      <c r="AX21" s="106"/>
      <c r="AY21" s="95">
        <f t="shared" si="4"/>
        <v>0</v>
      </c>
    </row>
    <row r="22" spans="1:51" s="140" customFormat="1" ht="26.25" customHeight="1">
      <c r="A22" s="127"/>
      <c r="B22" s="128" t="s">
        <v>38</v>
      </c>
      <c r="C22" s="129" t="s">
        <v>88</v>
      </c>
      <c r="D22" s="129" t="s">
        <v>40</v>
      </c>
      <c r="E22" s="129"/>
      <c r="F22" s="127" t="s">
        <v>42</v>
      </c>
      <c r="G22" s="127" t="s">
        <v>42</v>
      </c>
      <c r="H22" s="130"/>
      <c r="I22" s="130"/>
      <c r="J22" s="128"/>
      <c r="K22" s="130"/>
      <c r="L22" s="128"/>
      <c r="M22" s="130"/>
      <c r="N22" s="131"/>
      <c r="O22" s="130"/>
      <c r="P22" s="131"/>
      <c r="Q22" s="130"/>
      <c r="R22" s="131"/>
      <c r="S22" s="132" t="s">
        <v>90</v>
      </c>
      <c r="T22" s="132" t="s">
        <v>92</v>
      </c>
      <c r="U22" s="133" t="s">
        <v>93</v>
      </c>
      <c r="V22" s="134">
        <v>43784</v>
      </c>
      <c r="W22" s="135" t="s">
        <v>94</v>
      </c>
      <c r="X22" s="134">
        <v>43802</v>
      </c>
      <c r="Y22" s="135"/>
      <c r="Z22" s="134"/>
      <c r="AA22" s="136">
        <v>14600</v>
      </c>
      <c r="AB22" s="131">
        <v>234622</v>
      </c>
      <c r="AC22" s="130"/>
      <c r="AD22" s="131"/>
      <c r="AE22" s="130"/>
      <c r="AF22" s="131"/>
      <c r="AG22" s="130"/>
      <c r="AH22" s="131"/>
      <c r="AI22" s="131"/>
      <c r="AJ22" s="131"/>
      <c r="AK22" s="130">
        <f t="shared" si="3"/>
        <v>0</v>
      </c>
      <c r="AL22" s="130">
        <f t="shared" si="3"/>
        <v>0</v>
      </c>
      <c r="AM22" s="136">
        <f t="shared" si="0"/>
        <v>720</v>
      </c>
      <c r="AN22" s="137">
        <f t="shared" si="0"/>
        <v>11570.399999999994</v>
      </c>
      <c r="AO22" s="136">
        <v>14600</v>
      </c>
      <c r="AP22" s="137">
        <v>234622</v>
      </c>
      <c r="AQ22" s="136"/>
      <c r="AR22" s="136">
        <v>720</v>
      </c>
      <c r="AS22" s="137">
        <v>16.07</v>
      </c>
      <c r="AT22" s="137">
        <f t="shared" si="1"/>
        <v>11570.4</v>
      </c>
      <c r="AU22" s="138">
        <f>SUM(AW22:AX22)</f>
        <v>13880</v>
      </c>
      <c r="AV22" s="137">
        <f t="shared" si="2"/>
        <v>223051.6</v>
      </c>
      <c r="AW22" s="158">
        <f>14600-720</f>
        <v>13880</v>
      </c>
      <c r="AX22" s="136"/>
      <c r="AY22" s="95">
        <f t="shared" si="4"/>
        <v>0</v>
      </c>
    </row>
    <row r="23" spans="1:51" s="66" customFormat="1" ht="23.25" customHeight="1">
      <c r="A23" s="52"/>
      <c r="B23" s="53" t="s">
        <v>38</v>
      </c>
      <c r="C23" s="54" t="s">
        <v>39</v>
      </c>
      <c r="D23" s="54" t="s">
        <v>40</v>
      </c>
      <c r="E23" s="54"/>
      <c r="F23" s="52" t="s">
        <v>41</v>
      </c>
      <c r="G23" s="52" t="s">
        <v>41</v>
      </c>
      <c r="H23" s="55"/>
      <c r="I23" s="55"/>
      <c r="J23" s="53"/>
      <c r="K23" s="55"/>
      <c r="L23" s="53"/>
      <c r="M23" s="55"/>
      <c r="N23" s="56"/>
      <c r="O23" s="55"/>
      <c r="P23" s="56"/>
      <c r="Q23" s="67"/>
      <c r="R23" s="67"/>
      <c r="S23" s="57" t="s">
        <v>61</v>
      </c>
      <c r="T23" s="57"/>
      <c r="U23" s="57" t="s">
        <v>62</v>
      </c>
      <c r="V23" s="58">
        <v>43549</v>
      </c>
      <c r="W23" s="59" t="s">
        <v>63</v>
      </c>
      <c r="X23" s="60">
        <v>43541</v>
      </c>
      <c r="Y23" s="61" t="s">
        <v>64</v>
      </c>
      <c r="Z23" s="58">
        <v>43565</v>
      </c>
      <c r="AA23" s="62">
        <v>5340</v>
      </c>
      <c r="AB23" s="56">
        <v>36714.279999998216</v>
      </c>
      <c r="AC23" s="55"/>
      <c r="AD23" s="56"/>
      <c r="AE23" s="55"/>
      <c r="AF23" s="56"/>
      <c r="AG23" s="55"/>
      <c r="AH23" s="56"/>
      <c r="AI23" s="56"/>
      <c r="AJ23" s="56"/>
      <c r="AK23" s="55">
        <f t="shared" si="3"/>
        <v>0</v>
      </c>
      <c r="AL23" s="55">
        <f t="shared" si="3"/>
        <v>0</v>
      </c>
      <c r="AM23" s="62">
        <f t="shared" si="0"/>
        <v>3960</v>
      </c>
      <c r="AN23" s="63">
        <f t="shared" si="0"/>
        <v>27226.319999998675</v>
      </c>
      <c r="AO23" s="62">
        <v>1680</v>
      </c>
      <c r="AP23" s="63">
        <v>11550.55999999944</v>
      </c>
      <c r="AQ23" s="62"/>
      <c r="AR23" s="62">
        <v>300</v>
      </c>
      <c r="AS23" s="68">
        <v>6.875333333333</v>
      </c>
      <c r="AT23" s="63">
        <f t="shared" si="1"/>
        <v>2062.5999999999</v>
      </c>
      <c r="AU23" s="64">
        <f aca="true" t="shared" si="5" ref="AU23:AU28">AO23+AQ23-AR23</f>
        <v>1380</v>
      </c>
      <c r="AV23" s="63">
        <f t="shared" si="2"/>
        <v>9487.959999999539</v>
      </c>
      <c r="AW23" s="154">
        <f>8280-180-540-2880-660-3660-300</f>
        <v>60</v>
      </c>
      <c r="AX23" s="154">
        <f>540-540+2880-1560</f>
        <v>1320</v>
      </c>
      <c r="AY23" s="95">
        <f t="shared" si="4"/>
        <v>0</v>
      </c>
    </row>
    <row r="24" spans="1:51" s="126" customFormat="1" ht="23.25" customHeight="1">
      <c r="A24" s="111">
        <v>5</v>
      </c>
      <c r="B24" s="112" t="s">
        <v>38</v>
      </c>
      <c r="C24" s="113" t="s">
        <v>43</v>
      </c>
      <c r="D24" s="113" t="s">
        <v>44</v>
      </c>
      <c r="E24" s="113"/>
      <c r="F24" s="111" t="s">
        <v>41</v>
      </c>
      <c r="G24" s="111" t="s">
        <v>41</v>
      </c>
      <c r="H24" s="114"/>
      <c r="I24" s="114"/>
      <c r="J24" s="112"/>
      <c r="K24" s="114"/>
      <c r="L24" s="112"/>
      <c r="M24" s="114"/>
      <c r="N24" s="115"/>
      <c r="O24" s="114"/>
      <c r="P24" s="115"/>
      <c r="Q24" s="114"/>
      <c r="R24" s="115"/>
      <c r="S24" s="116" t="s">
        <v>45</v>
      </c>
      <c r="T24" s="116"/>
      <c r="U24" s="117" t="s">
        <v>46</v>
      </c>
      <c r="V24" s="118">
        <v>43188</v>
      </c>
      <c r="W24" s="119" t="s">
        <v>77</v>
      </c>
      <c r="X24" s="118">
        <v>43164</v>
      </c>
      <c r="Y24" s="120"/>
      <c r="Z24" s="121"/>
      <c r="AA24" s="122">
        <v>16</v>
      </c>
      <c r="AB24" s="115">
        <v>9378.24</v>
      </c>
      <c r="AC24" s="114"/>
      <c r="AD24" s="115"/>
      <c r="AE24" s="114"/>
      <c r="AF24" s="115"/>
      <c r="AG24" s="114"/>
      <c r="AH24" s="115"/>
      <c r="AI24" s="115"/>
      <c r="AJ24" s="115"/>
      <c r="AK24" s="114">
        <f t="shared" si="3"/>
        <v>0</v>
      </c>
      <c r="AL24" s="114">
        <f t="shared" si="3"/>
        <v>0</v>
      </c>
      <c r="AM24" s="122">
        <f t="shared" si="0"/>
        <v>16</v>
      </c>
      <c r="AN24" s="123">
        <f t="shared" si="0"/>
        <v>9378.24</v>
      </c>
      <c r="AO24" s="122">
        <v>0</v>
      </c>
      <c r="AP24" s="123">
        <v>0</v>
      </c>
      <c r="AQ24" s="122"/>
      <c r="AR24" s="122"/>
      <c r="AS24" s="123">
        <v>586.14</v>
      </c>
      <c r="AT24" s="123">
        <f t="shared" si="1"/>
        <v>0</v>
      </c>
      <c r="AU24" s="124">
        <f t="shared" si="5"/>
        <v>0</v>
      </c>
      <c r="AV24" s="123">
        <f t="shared" si="2"/>
        <v>0</v>
      </c>
      <c r="AW24" s="122">
        <f>AU24</f>
        <v>0</v>
      </c>
      <c r="AX24" s="122"/>
      <c r="AY24" s="95">
        <f t="shared" si="4"/>
        <v>0</v>
      </c>
    </row>
    <row r="25" spans="1:51" s="126" customFormat="1" ht="23.25" customHeight="1">
      <c r="A25" s="111"/>
      <c r="B25" s="112" t="s">
        <v>38</v>
      </c>
      <c r="C25" s="113" t="s">
        <v>43</v>
      </c>
      <c r="D25" s="113" t="s">
        <v>44</v>
      </c>
      <c r="E25" s="113"/>
      <c r="F25" s="111" t="s">
        <v>41</v>
      </c>
      <c r="G25" s="111" t="s">
        <v>41</v>
      </c>
      <c r="H25" s="114"/>
      <c r="I25" s="114"/>
      <c r="J25" s="112"/>
      <c r="K25" s="114"/>
      <c r="L25" s="112"/>
      <c r="M25" s="114"/>
      <c r="N25" s="115"/>
      <c r="O25" s="114"/>
      <c r="P25" s="115"/>
      <c r="Q25" s="114"/>
      <c r="R25" s="115"/>
      <c r="S25" s="116" t="s">
        <v>70</v>
      </c>
      <c r="T25" s="116" t="s">
        <v>72</v>
      </c>
      <c r="U25" s="117" t="s">
        <v>74</v>
      </c>
      <c r="V25" s="118">
        <v>43650</v>
      </c>
      <c r="W25" s="119" t="s">
        <v>75</v>
      </c>
      <c r="X25" s="118">
        <v>43663</v>
      </c>
      <c r="Y25" s="120"/>
      <c r="Z25" s="121"/>
      <c r="AA25" s="122">
        <v>280</v>
      </c>
      <c r="AB25" s="115">
        <v>148270.9</v>
      </c>
      <c r="AC25" s="114"/>
      <c r="AD25" s="115"/>
      <c r="AE25" s="114"/>
      <c r="AF25" s="115"/>
      <c r="AG25" s="114"/>
      <c r="AH25" s="115"/>
      <c r="AI25" s="115"/>
      <c r="AJ25" s="115"/>
      <c r="AK25" s="114">
        <f t="shared" si="3"/>
        <v>0</v>
      </c>
      <c r="AL25" s="114">
        <f t="shared" si="3"/>
        <v>0</v>
      </c>
      <c r="AM25" s="122">
        <f t="shared" si="0"/>
        <v>280</v>
      </c>
      <c r="AN25" s="123">
        <f t="shared" si="0"/>
        <v>148270.9</v>
      </c>
      <c r="AO25" s="122">
        <v>0</v>
      </c>
      <c r="AP25" s="123">
        <v>0</v>
      </c>
      <c r="AQ25" s="122"/>
      <c r="AR25" s="122"/>
      <c r="AS25" s="123">
        <v>529.5389285714285</v>
      </c>
      <c r="AT25" s="123">
        <f t="shared" si="1"/>
        <v>0</v>
      </c>
      <c r="AU25" s="124">
        <f t="shared" si="5"/>
        <v>0</v>
      </c>
      <c r="AV25" s="123">
        <f t="shared" si="2"/>
        <v>0</v>
      </c>
      <c r="AW25" s="122">
        <f>AU25</f>
        <v>0</v>
      </c>
      <c r="AX25" s="122"/>
      <c r="AY25" s="95">
        <f t="shared" si="4"/>
        <v>0</v>
      </c>
    </row>
    <row r="26" spans="1:51" s="126" customFormat="1" ht="23.25" customHeight="1">
      <c r="A26" s="111"/>
      <c r="B26" s="112" t="s">
        <v>38</v>
      </c>
      <c r="C26" s="113" t="s">
        <v>43</v>
      </c>
      <c r="D26" s="113" t="s">
        <v>44</v>
      </c>
      <c r="E26" s="113"/>
      <c r="F26" s="111" t="s">
        <v>41</v>
      </c>
      <c r="G26" s="111" t="s">
        <v>41</v>
      </c>
      <c r="H26" s="114"/>
      <c r="I26" s="114"/>
      <c r="J26" s="112"/>
      <c r="K26" s="114"/>
      <c r="L26" s="112"/>
      <c r="M26" s="114"/>
      <c r="N26" s="115"/>
      <c r="O26" s="114"/>
      <c r="P26" s="115"/>
      <c r="Q26" s="114"/>
      <c r="R26" s="115"/>
      <c r="S26" s="116" t="s">
        <v>71</v>
      </c>
      <c r="T26" s="116" t="s">
        <v>73</v>
      </c>
      <c r="U26" s="117" t="s">
        <v>74</v>
      </c>
      <c r="V26" s="118">
        <v>43650</v>
      </c>
      <c r="W26" s="119" t="s">
        <v>75</v>
      </c>
      <c r="X26" s="118">
        <v>43663</v>
      </c>
      <c r="Y26" s="120"/>
      <c r="Z26" s="121"/>
      <c r="AA26" s="122">
        <v>140</v>
      </c>
      <c r="AB26" s="115">
        <v>74135.45</v>
      </c>
      <c r="AC26" s="114"/>
      <c r="AD26" s="115"/>
      <c r="AE26" s="114"/>
      <c r="AF26" s="115"/>
      <c r="AG26" s="114"/>
      <c r="AH26" s="115"/>
      <c r="AI26" s="115"/>
      <c r="AJ26" s="115"/>
      <c r="AK26" s="114">
        <f t="shared" si="3"/>
        <v>0</v>
      </c>
      <c r="AL26" s="114">
        <f t="shared" si="3"/>
        <v>0</v>
      </c>
      <c r="AM26" s="122">
        <f t="shared" si="0"/>
        <v>140</v>
      </c>
      <c r="AN26" s="123">
        <f t="shared" si="0"/>
        <v>74135.45</v>
      </c>
      <c r="AO26" s="122">
        <v>16</v>
      </c>
      <c r="AP26" s="123">
        <v>8472.622857142856</v>
      </c>
      <c r="AQ26" s="122"/>
      <c r="AR26" s="122">
        <v>16</v>
      </c>
      <c r="AS26" s="123">
        <v>529.5389285714285</v>
      </c>
      <c r="AT26" s="123">
        <f t="shared" si="1"/>
        <v>8472.622857142856</v>
      </c>
      <c r="AU26" s="124">
        <f t="shared" si="5"/>
        <v>0</v>
      </c>
      <c r="AV26" s="123">
        <f t="shared" si="2"/>
        <v>0</v>
      </c>
      <c r="AW26" s="122">
        <f>AU26</f>
        <v>0</v>
      </c>
      <c r="AX26" s="122"/>
      <c r="AY26" s="95">
        <f t="shared" si="4"/>
        <v>0</v>
      </c>
    </row>
    <row r="27" spans="1:51" s="126" customFormat="1" ht="23.25" customHeight="1">
      <c r="A27" s="111"/>
      <c r="B27" s="112" t="s">
        <v>38</v>
      </c>
      <c r="C27" s="113" t="s">
        <v>43</v>
      </c>
      <c r="D27" s="113" t="s">
        <v>44</v>
      </c>
      <c r="E27" s="113"/>
      <c r="F27" s="111" t="s">
        <v>41</v>
      </c>
      <c r="G27" s="111" t="s">
        <v>41</v>
      </c>
      <c r="H27" s="114"/>
      <c r="I27" s="114"/>
      <c r="J27" s="112"/>
      <c r="K27" s="114"/>
      <c r="L27" s="112"/>
      <c r="M27" s="114"/>
      <c r="N27" s="115"/>
      <c r="O27" s="114"/>
      <c r="P27" s="115"/>
      <c r="Q27" s="114"/>
      <c r="R27" s="115"/>
      <c r="S27" s="116" t="s">
        <v>70</v>
      </c>
      <c r="T27" s="116" t="s">
        <v>72</v>
      </c>
      <c r="U27" s="117" t="s">
        <v>80</v>
      </c>
      <c r="V27" s="118">
        <v>43692</v>
      </c>
      <c r="W27" s="119" t="s">
        <v>81</v>
      </c>
      <c r="X27" s="118">
        <v>43710</v>
      </c>
      <c r="Y27" s="120" t="s">
        <v>82</v>
      </c>
      <c r="Z27" s="121">
        <v>43696</v>
      </c>
      <c r="AA27" s="122">
        <v>1120</v>
      </c>
      <c r="AB27" s="115">
        <v>582342.8</v>
      </c>
      <c r="AC27" s="114"/>
      <c r="AD27" s="115"/>
      <c r="AE27" s="114"/>
      <c r="AF27" s="115"/>
      <c r="AG27" s="114"/>
      <c r="AH27" s="115"/>
      <c r="AI27" s="115"/>
      <c r="AJ27" s="115"/>
      <c r="AK27" s="114">
        <f t="shared" si="3"/>
        <v>0</v>
      </c>
      <c r="AL27" s="114">
        <f t="shared" si="3"/>
        <v>0</v>
      </c>
      <c r="AM27" s="122">
        <f t="shared" si="0"/>
        <v>284</v>
      </c>
      <c r="AN27" s="123">
        <f t="shared" si="0"/>
        <v>147665.4957142857</v>
      </c>
      <c r="AO27" s="122">
        <v>1120</v>
      </c>
      <c r="AP27" s="123">
        <v>582342.8</v>
      </c>
      <c r="AQ27" s="122"/>
      <c r="AR27" s="122">
        <v>284</v>
      </c>
      <c r="AS27" s="123">
        <v>519.9489285714286</v>
      </c>
      <c r="AT27" s="123">
        <f t="shared" si="1"/>
        <v>147665.49571428573</v>
      </c>
      <c r="AU27" s="124">
        <f t="shared" si="5"/>
        <v>836</v>
      </c>
      <c r="AV27" s="123">
        <f t="shared" si="2"/>
        <v>434677.30428571434</v>
      </c>
      <c r="AW27" s="122">
        <f>AU27</f>
        <v>836</v>
      </c>
      <c r="AX27" s="122"/>
      <c r="AY27" s="125">
        <f>AA27+AK27-AM27-AU27</f>
        <v>0</v>
      </c>
    </row>
    <row r="28" spans="1:51" s="126" customFormat="1" ht="23.25" customHeight="1">
      <c r="A28" s="111"/>
      <c r="B28" s="112" t="s">
        <v>38</v>
      </c>
      <c r="C28" s="113" t="s">
        <v>43</v>
      </c>
      <c r="D28" s="113" t="s">
        <v>44</v>
      </c>
      <c r="E28" s="113"/>
      <c r="F28" s="111" t="s">
        <v>41</v>
      </c>
      <c r="G28" s="111" t="s">
        <v>41</v>
      </c>
      <c r="H28" s="114"/>
      <c r="I28" s="114"/>
      <c r="J28" s="112"/>
      <c r="K28" s="114"/>
      <c r="L28" s="112"/>
      <c r="M28" s="114"/>
      <c r="N28" s="115"/>
      <c r="O28" s="114"/>
      <c r="P28" s="115"/>
      <c r="Q28" s="114"/>
      <c r="R28" s="115"/>
      <c r="S28" s="116" t="s">
        <v>83</v>
      </c>
      <c r="T28" s="116" t="s">
        <v>84</v>
      </c>
      <c r="U28" s="117" t="s">
        <v>85</v>
      </c>
      <c r="V28" s="118">
        <v>43759</v>
      </c>
      <c r="W28" s="119" t="s">
        <v>86</v>
      </c>
      <c r="X28" s="118">
        <v>40486</v>
      </c>
      <c r="Y28" s="120"/>
      <c r="Z28" s="121"/>
      <c r="AA28" s="122">
        <v>616</v>
      </c>
      <c r="AB28" s="115">
        <v>320286.78</v>
      </c>
      <c r="AC28" s="114"/>
      <c r="AD28" s="115"/>
      <c r="AE28" s="114"/>
      <c r="AF28" s="115"/>
      <c r="AG28" s="114"/>
      <c r="AH28" s="115"/>
      <c r="AI28" s="115"/>
      <c r="AJ28" s="115"/>
      <c r="AK28" s="114">
        <f t="shared" si="3"/>
        <v>0</v>
      </c>
      <c r="AL28" s="114">
        <f t="shared" si="3"/>
        <v>0</v>
      </c>
      <c r="AM28" s="122">
        <f t="shared" si="0"/>
        <v>0</v>
      </c>
      <c r="AN28" s="123">
        <f t="shared" si="0"/>
        <v>0</v>
      </c>
      <c r="AO28" s="122">
        <v>616</v>
      </c>
      <c r="AP28" s="123">
        <v>320286.78</v>
      </c>
      <c r="AQ28" s="122"/>
      <c r="AR28" s="122"/>
      <c r="AS28" s="123">
        <v>519.9460714285715</v>
      </c>
      <c r="AT28" s="123">
        <f t="shared" si="1"/>
        <v>0</v>
      </c>
      <c r="AU28" s="124">
        <f t="shared" si="5"/>
        <v>616</v>
      </c>
      <c r="AV28" s="123">
        <f t="shared" si="2"/>
        <v>320286.78</v>
      </c>
      <c r="AW28" s="122">
        <f>AU28</f>
        <v>616</v>
      </c>
      <c r="AX28" s="122"/>
      <c r="AY28" s="125">
        <f>AA28+AK28-AM28-AU28</f>
        <v>0</v>
      </c>
    </row>
    <row r="29" spans="1:51" s="49" customFormat="1" ht="19.5" customHeight="1">
      <c r="A29" s="285" t="s">
        <v>29</v>
      </c>
      <c r="B29" s="286"/>
      <c r="C29" s="286"/>
      <c r="D29" s="286"/>
      <c r="E29" s="286"/>
      <c r="F29" s="286"/>
      <c r="G29" s="287"/>
      <c r="H29" s="28"/>
      <c r="I29" s="28">
        <f>SUM(I17:I23)</f>
        <v>0</v>
      </c>
      <c r="J29" s="29"/>
      <c r="K29" s="28">
        <f>SUM(K17:K23)</f>
        <v>0</v>
      </c>
      <c r="L29" s="29">
        <f>SUM(L17:L23)</f>
        <v>0</v>
      </c>
      <c r="M29" s="28"/>
      <c r="N29" s="30">
        <f>SUM(N17:N23)</f>
        <v>0</v>
      </c>
      <c r="O29" s="28"/>
      <c r="P29" s="30">
        <f>SUM(P17:P23)</f>
        <v>0</v>
      </c>
      <c r="Q29" s="28"/>
      <c r="R29" s="30">
        <f>SUM(R17:R23)</f>
        <v>0</v>
      </c>
      <c r="S29" s="31"/>
      <c r="T29" s="31"/>
      <c r="U29" s="15"/>
      <c r="V29" s="16"/>
      <c r="W29" s="41"/>
      <c r="X29" s="42"/>
      <c r="Y29" s="41"/>
      <c r="Z29" s="42"/>
      <c r="AA29" s="30">
        <f aca="true" t="shared" si="6" ref="AA29:AH29">SUM(AA17:AA28)</f>
        <v>29552</v>
      </c>
      <c r="AB29" s="30">
        <f t="shared" si="6"/>
        <v>2600536.049399998</v>
      </c>
      <c r="AC29" s="30">
        <f t="shared" si="6"/>
        <v>0</v>
      </c>
      <c r="AD29" s="30">
        <f t="shared" si="6"/>
        <v>0</v>
      </c>
      <c r="AE29" s="30">
        <f t="shared" si="6"/>
        <v>0</v>
      </c>
      <c r="AF29" s="30">
        <f t="shared" si="6"/>
        <v>0</v>
      </c>
      <c r="AG29" s="30">
        <f t="shared" si="6"/>
        <v>2160</v>
      </c>
      <c r="AH29" s="30">
        <f t="shared" si="6"/>
        <v>768031.2</v>
      </c>
      <c r="AI29" s="30"/>
      <c r="AJ29" s="30"/>
      <c r="AK29" s="13">
        <f>SUM(AK17:AK27)</f>
        <v>2160</v>
      </c>
      <c r="AL29" s="17">
        <f aca="true" t="shared" si="7" ref="AL29:AR29">SUM(AL17:AL28)</f>
        <v>768031.2</v>
      </c>
      <c r="AM29" s="17">
        <f>SUM(AM17:AM28)</f>
        <v>5940</v>
      </c>
      <c r="AN29" s="17">
        <f t="shared" si="7"/>
        <v>563080.8851142843</v>
      </c>
      <c r="AO29" s="17">
        <f>SUM(AO17:AO28)</f>
        <v>25382</v>
      </c>
      <c r="AP29" s="17">
        <f t="shared" si="7"/>
        <v>2259666.5226571425</v>
      </c>
      <c r="AQ29" s="47">
        <f t="shared" si="7"/>
        <v>2160</v>
      </c>
      <c r="AR29" s="47">
        <f t="shared" si="7"/>
        <v>1770</v>
      </c>
      <c r="AS29" s="48" t="s">
        <v>47</v>
      </c>
      <c r="AT29" s="48">
        <f>SUM(AT17:AT28)</f>
        <v>222211.3583714285</v>
      </c>
      <c r="AU29" s="13">
        <f>SUM(AU17:AU28)</f>
        <v>25772</v>
      </c>
      <c r="AV29" s="13">
        <f>SUM(AV17:AV28)</f>
        <v>2805486.364285714</v>
      </c>
      <c r="AW29" s="13">
        <f>SUM(AW17:AW28)</f>
        <v>24452</v>
      </c>
      <c r="AX29" s="13">
        <f>SUM(AX17:AX27)</f>
        <v>1320</v>
      </c>
      <c r="AY29" s="125">
        <f>AA29+AK29-AM29-AU29</f>
        <v>0</v>
      </c>
    </row>
    <row r="30" spans="3:51" ht="15.75">
      <c r="C30" s="288"/>
      <c r="D30" s="288"/>
      <c r="E30" s="288"/>
      <c r="F30" s="288"/>
      <c r="G30" s="288"/>
      <c r="AY30" s="125"/>
    </row>
    <row r="31" spans="3:51" ht="15.75">
      <c r="C31" s="4"/>
      <c r="D31" s="33"/>
      <c r="E31" s="33"/>
      <c r="K31" s="34"/>
      <c r="L31" s="35"/>
      <c r="N31" s="35"/>
      <c r="O31" s="34"/>
      <c r="AY31" s="125"/>
    </row>
    <row r="32" spans="3:48" ht="15.75">
      <c r="C32" s="18" t="s">
        <v>78</v>
      </c>
      <c r="D32" s="36"/>
      <c r="E32" s="36"/>
      <c r="F32" s="20" t="s">
        <v>48</v>
      </c>
      <c r="I32" s="22"/>
      <c r="K32" s="163"/>
      <c r="M32" s="35"/>
      <c r="AK32" s="289" t="s">
        <v>48</v>
      </c>
      <c r="AL32" s="289"/>
      <c r="AV32" s="50"/>
    </row>
    <row r="33" spans="3:42" ht="15.75">
      <c r="C33" s="142"/>
      <c r="D33" s="163"/>
      <c r="E33" s="175"/>
      <c r="F33" s="23"/>
      <c r="H33" s="23"/>
      <c r="I33" s="22"/>
      <c r="J33" s="23"/>
      <c r="K33" s="163"/>
      <c r="AB33" s="50"/>
      <c r="AN33" s="14"/>
      <c r="AP33" s="51"/>
    </row>
    <row r="34" spans="3:11" ht="15.75">
      <c r="C34" s="142"/>
      <c r="D34" s="163"/>
      <c r="E34" s="175"/>
      <c r="F34" s="23"/>
      <c r="H34" s="23"/>
      <c r="I34" s="22"/>
      <c r="J34" s="23"/>
      <c r="K34" s="163"/>
    </row>
    <row r="35" spans="3:38" ht="15.75">
      <c r="C35" s="18" t="s">
        <v>49</v>
      </c>
      <c r="D35" s="36"/>
      <c r="E35" s="36"/>
      <c r="F35" s="20" t="s">
        <v>50</v>
      </c>
      <c r="I35" s="22"/>
      <c r="K35" s="290"/>
      <c r="L35" s="290"/>
      <c r="AK35" s="289" t="s">
        <v>51</v>
      </c>
      <c r="AL35" s="289"/>
    </row>
    <row r="36" spans="3:5" ht="15.75">
      <c r="C36" s="142" t="s">
        <v>52</v>
      </c>
      <c r="D36" s="163"/>
      <c r="E36" s="175"/>
    </row>
    <row r="37" spans="3:50" ht="34.5" customHeight="1">
      <c r="C37" s="19" t="s">
        <v>69</v>
      </c>
      <c r="D37" s="37"/>
      <c r="E37" s="37"/>
      <c r="F37" s="38"/>
      <c r="G37" s="38"/>
      <c r="H37" s="39"/>
      <c r="I37" s="39"/>
      <c r="J37" s="40"/>
      <c r="K37" s="39"/>
      <c r="L37" s="39"/>
      <c r="M37" s="39"/>
      <c r="N37" s="39"/>
      <c r="O37" s="39"/>
      <c r="AV37" s="14"/>
      <c r="AW37" s="14"/>
      <c r="AX37" s="14"/>
    </row>
    <row r="41" spans="4:46" s="162" customFormat="1" ht="15.75">
      <c r="D41" s="20"/>
      <c r="E41" s="20"/>
      <c r="F41" s="21"/>
      <c r="G41" s="21"/>
      <c r="H41" s="20"/>
      <c r="I41" s="20"/>
      <c r="J41" s="32"/>
      <c r="K41" s="20"/>
      <c r="L41" s="20"/>
      <c r="M41" s="20"/>
      <c r="N41" s="20"/>
      <c r="O41" s="20"/>
      <c r="P41" s="22"/>
      <c r="Q41" s="22"/>
      <c r="R41" s="22"/>
      <c r="S41" s="21"/>
      <c r="T41" s="21"/>
      <c r="W41" s="20"/>
      <c r="X41" s="20"/>
      <c r="Y41" s="20"/>
      <c r="Z41" s="20"/>
      <c r="AC41" s="20"/>
      <c r="AD41" s="20"/>
      <c r="AE41" s="20"/>
      <c r="AF41" s="20"/>
      <c r="AG41" s="20"/>
      <c r="AH41" s="20"/>
      <c r="AI41" s="20"/>
      <c r="AJ41" s="20"/>
      <c r="AO41" s="20"/>
      <c r="AP41" s="20"/>
      <c r="AQ41" s="20"/>
      <c r="AR41" s="20"/>
      <c r="AS41" s="20"/>
      <c r="AT41" s="20"/>
    </row>
    <row r="42" spans="4:46" s="162" customFormat="1" ht="15.75">
      <c r="D42" s="20"/>
      <c r="E42" s="20"/>
      <c r="F42" s="21"/>
      <c r="G42" s="21"/>
      <c r="H42" s="20"/>
      <c r="I42" s="20"/>
      <c r="J42" s="32"/>
      <c r="K42" s="20"/>
      <c r="L42" s="20"/>
      <c r="M42" s="20"/>
      <c r="N42" s="20"/>
      <c r="O42" s="20"/>
      <c r="P42" s="22"/>
      <c r="Q42" s="22"/>
      <c r="R42" s="22"/>
      <c r="S42" s="21"/>
      <c r="T42" s="21"/>
      <c r="W42" s="20"/>
      <c r="X42" s="20"/>
      <c r="Y42" s="20"/>
      <c r="Z42" s="20"/>
      <c r="AC42" s="20"/>
      <c r="AD42" s="20"/>
      <c r="AE42" s="20"/>
      <c r="AF42" s="20"/>
      <c r="AG42" s="20"/>
      <c r="AH42" s="20"/>
      <c r="AI42" s="20"/>
      <c r="AJ42" s="20"/>
      <c r="AO42" s="20"/>
      <c r="AP42" s="20"/>
      <c r="AQ42" s="20"/>
      <c r="AR42" s="20"/>
      <c r="AS42" s="20"/>
      <c r="AT42" s="20"/>
    </row>
  </sheetData>
  <sheetProtection/>
  <mergeCells count="47">
    <mergeCell ref="U14:V15"/>
    <mergeCell ref="C13:N13"/>
    <mergeCell ref="AO13:AW13"/>
    <mergeCell ref="B6:AW6"/>
    <mergeCell ref="B7:AW7"/>
    <mergeCell ref="B8:AW8"/>
    <mergeCell ref="B9:AW9"/>
    <mergeCell ref="B10:AW10"/>
    <mergeCell ref="B11:AW11"/>
    <mergeCell ref="S14:S16"/>
    <mergeCell ref="A14:A16"/>
    <mergeCell ref="B14:B16"/>
    <mergeCell ref="C14:C16"/>
    <mergeCell ref="D14:D16"/>
    <mergeCell ref="F14:F16"/>
    <mergeCell ref="G14:G16"/>
    <mergeCell ref="E14:E16"/>
    <mergeCell ref="I14:I16"/>
    <mergeCell ref="K35:L35"/>
    <mergeCell ref="AK35:AL35"/>
    <mergeCell ref="AO14:AP15"/>
    <mergeCell ref="AQ14:AQ15"/>
    <mergeCell ref="AR14:AT15"/>
    <mergeCell ref="AK32:AL32"/>
    <mergeCell ref="J14:J16"/>
    <mergeCell ref="K14:L15"/>
    <mergeCell ref="M14:R14"/>
    <mergeCell ref="H14:H16"/>
    <mergeCell ref="AA14:AB15"/>
    <mergeCell ref="AC14:AJ14"/>
    <mergeCell ref="AK14:AL15"/>
    <mergeCell ref="AM14:AN15"/>
    <mergeCell ref="AU14:AX14"/>
    <mergeCell ref="M15:N15"/>
    <mergeCell ref="O15:P15"/>
    <mergeCell ref="Q15:R15"/>
    <mergeCell ref="AC15:AD15"/>
    <mergeCell ref="AU15:AV15"/>
    <mergeCell ref="AW15:AX15"/>
    <mergeCell ref="T14:T16"/>
    <mergeCell ref="AI15:AJ15"/>
    <mergeCell ref="A29:G29"/>
    <mergeCell ref="C30:G30"/>
    <mergeCell ref="AE15:AF15"/>
    <mergeCell ref="AG15:AH15"/>
    <mergeCell ref="W14:X15"/>
    <mergeCell ref="Y14:Z15"/>
  </mergeCells>
  <printOptions/>
  <pageMargins left="0.15748031496062992" right="0.15748031496062992" top="0.4330708661417323" bottom="0.6299212598425197" header="0.11811023622047245" footer="0.15748031496062992"/>
  <pageSetup fitToHeight="1" fitToWidth="1" horizontalDpi="180" verticalDpi="180" orientation="landscape" paperSize="9" scale="2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44"/>
  <sheetViews>
    <sheetView view="pageBreakPreview" zoomScale="70" zoomScaleSheetLayoutView="70" zoomScalePageLayoutView="0" workbookViewId="0" topLeftCell="AG13">
      <selection activeCell="AP19" sqref="AP19"/>
    </sheetView>
  </sheetViews>
  <sheetFormatPr defaultColWidth="9.140625" defaultRowHeight="15"/>
  <cols>
    <col min="1" max="1" width="4.28125" style="1" customWidth="1"/>
    <col min="2" max="2" width="21.28125" style="1" customWidth="1"/>
    <col min="3" max="3" width="29.00390625" style="195" customWidth="1"/>
    <col min="4" max="4" width="19.28125" style="20" customWidth="1"/>
    <col min="5" max="5" width="56.00390625" style="20" customWidth="1"/>
    <col min="6" max="6" width="8.140625" style="21" customWidth="1"/>
    <col min="7" max="7" width="9.421875" style="21" customWidth="1"/>
    <col min="8" max="8" width="13.28125" style="20" customWidth="1"/>
    <col min="9" max="9" width="10.00390625" style="20" customWidth="1"/>
    <col min="10" max="10" width="11.7109375" style="32" customWidth="1"/>
    <col min="11" max="11" width="9.00390625" style="20" customWidth="1"/>
    <col min="12" max="12" width="13.00390625" style="20" customWidth="1"/>
    <col min="13" max="13" width="9.57421875" style="20" customWidth="1"/>
    <col min="14" max="14" width="14.140625" style="20" customWidth="1"/>
    <col min="15" max="15" width="9.00390625" style="20" customWidth="1"/>
    <col min="16" max="16" width="15.00390625" style="22" customWidth="1"/>
    <col min="17" max="17" width="9.57421875" style="22" customWidth="1"/>
    <col min="18" max="18" width="14.140625" style="22" customWidth="1"/>
    <col min="19" max="19" width="14.421875" style="21" customWidth="1"/>
    <col min="20" max="20" width="12.140625" style="21" customWidth="1"/>
    <col min="21" max="21" width="7.8515625" style="1" customWidth="1"/>
    <col min="22" max="22" width="10.00390625" style="1" customWidth="1"/>
    <col min="23" max="23" width="9.57421875" style="22" customWidth="1"/>
    <col min="24" max="24" width="10.57421875" style="22" customWidth="1"/>
    <col min="25" max="25" width="8.140625" style="22" customWidth="1"/>
    <col min="26" max="26" width="11.140625" style="22" customWidth="1"/>
    <col min="27" max="27" width="11.57421875" style="1" customWidth="1"/>
    <col min="28" max="28" width="14.140625" style="1" customWidth="1"/>
    <col min="29" max="30" width="9.140625" style="22" customWidth="1"/>
    <col min="31" max="31" width="8.421875" style="22" customWidth="1"/>
    <col min="32" max="32" width="14.57421875" style="22" customWidth="1"/>
    <col min="33" max="33" width="12.421875" style="22" customWidth="1"/>
    <col min="34" max="36" width="17.421875" style="22" customWidth="1"/>
    <col min="37" max="37" width="11.140625" style="1" customWidth="1"/>
    <col min="38" max="38" width="14.421875" style="1" customWidth="1"/>
    <col min="39" max="39" width="17.421875" style="1" customWidth="1"/>
    <col min="40" max="40" width="19.57421875" style="1" customWidth="1"/>
    <col min="41" max="41" width="11.8515625" style="22" customWidth="1"/>
    <col min="42" max="42" width="16.140625" style="22" customWidth="1"/>
    <col min="43" max="43" width="13.00390625" style="22" customWidth="1"/>
    <col min="44" max="44" width="12.28125" style="22" customWidth="1"/>
    <col min="45" max="45" width="13.00390625" style="22" customWidth="1"/>
    <col min="46" max="46" width="15.57421875" style="22" customWidth="1"/>
    <col min="47" max="47" width="11.421875" style="1" customWidth="1"/>
    <col min="48" max="48" width="14.8515625" style="1" customWidth="1"/>
    <col min="49" max="49" width="22.00390625" style="1" customWidth="1"/>
    <col min="50" max="50" width="8.00390625" style="1" customWidth="1"/>
    <col min="51" max="16384" width="9.140625" style="1" customWidth="1"/>
  </cols>
  <sheetData>
    <row r="1" ht="15.75">
      <c r="J1" s="20"/>
    </row>
    <row r="2" spans="3:74" ht="21.75" customHeight="1">
      <c r="C2" s="1"/>
      <c r="D2" s="22"/>
      <c r="E2" s="22"/>
      <c r="H2" s="21"/>
      <c r="I2" s="21"/>
      <c r="J2" s="23"/>
      <c r="K2" s="23"/>
      <c r="L2" s="23"/>
      <c r="M2" s="23"/>
      <c r="N2" s="23"/>
      <c r="O2" s="23"/>
      <c r="P2" s="23"/>
      <c r="Q2" s="23"/>
      <c r="R2" s="23"/>
      <c r="AR2" s="43" t="s">
        <v>0</v>
      </c>
      <c r="AU2" s="2" t="s">
        <v>0</v>
      </c>
      <c r="AY2" s="49"/>
      <c r="BA2" s="49"/>
      <c r="BC2" s="49"/>
      <c r="BD2" s="49"/>
      <c r="BG2" s="49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</row>
    <row r="3" spans="3:74" ht="15" customHeight="1">
      <c r="C3" s="1"/>
      <c r="D3" s="22"/>
      <c r="E3" s="22"/>
      <c r="H3" s="21"/>
      <c r="I3" s="21"/>
      <c r="J3" s="23"/>
      <c r="K3" s="23"/>
      <c r="L3" s="23"/>
      <c r="M3" s="23"/>
      <c r="N3" s="23"/>
      <c r="O3" s="23"/>
      <c r="P3" s="23"/>
      <c r="Q3" s="23"/>
      <c r="R3" s="23"/>
      <c r="AR3" s="44" t="s">
        <v>1</v>
      </c>
      <c r="AU3" s="3" t="s">
        <v>1</v>
      </c>
      <c r="AY3" s="49"/>
      <c r="BA3" s="49"/>
      <c r="BC3" s="49"/>
      <c r="BD3" s="49"/>
      <c r="BG3" s="49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</row>
    <row r="4" spans="3:74" ht="15.75">
      <c r="C4" s="1"/>
      <c r="D4" s="22"/>
      <c r="E4" s="22"/>
      <c r="H4" s="21"/>
      <c r="I4" s="21"/>
      <c r="J4" s="23"/>
      <c r="K4" s="23"/>
      <c r="L4" s="23"/>
      <c r="M4" s="23"/>
      <c r="N4" s="23"/>
      <c r="O4" s="23"/>
      <c r="P4" s="23"/>
      <c r="Q4" s="23"/>
      <c r="R4" s="23"/>
      <c r="AR4" s="44" t="s">
        <v>2</v>
      </c>
      <c r="AU4" s="3" t="s">
        <v>2</v>
      </c>
      <c r="AY4" s="49"/>
      <c r="BA4" s="49"/>
      <c r="BC4" s="49"/>
      <c r="BD4" s="49"/>
      <c r="BG4" s="49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</row>
    <row r="5" spans="3:74" ht="15.75">
      <c r="C5" s="1"/>
      <c r="D5" s="22"/>
      <c r="E5" s="22"/>
      <c r="H5" s="21"/>
      <c r="I5" s="21"/>
      <c r="J5" s="23"/>
      <c r="K5" s="23"/>
      <c r="L5" s="23"/>
      <c r="M5" s="23"/>
      <c r="N5" s="23"/>
      <c r="O5" s="23"/>
      <c r="P5" s="23"/>
      <c r="Q5" s="23"/>
      <c r="R5" s="23"/>
      <c r="AR5" s="44" t="s">
        <v>3</v>
      </c>
      <c r="AU5" s="3" t="s">
        <v>3</v>
      </c>
      <c r="AY5" s="49"/>
      <c r="BA5" s="49"/>
      <c r="BC5" s="49"/>
      <c r="BD5" s="49"/>
      <c r="BG5" s="49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</row>
    <row r="6" spans="2:74" ht="15.75">
      <c r="B6" s="321" t="s">
        <v>4</v>
      </c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  <c r="AQ6" s="321"/>
      <c r="AR6" s="321"/>
      <c r="AS6" s="321"/>
      <c r="AT6" s="321"/>
      <c r="AU6" s="321"/>
      <c r="AV6" s="321"/>
      <c r="AW6" s="321"/>
      <c r="AX6" s="190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191"/>
      <c r="BP6" s="191"/>
      <c r="BQ6" s="191"/>
      <c r="BR6" s="191"/>
      <c r="BS6" s="191"/>
      <c r="BT6" s="191"/>
      <c r="BU6" s="191"/>
      <c r="BV6" s="191"/>
    </row>
    <row r="7" spans="2:74" ht="15.75">
      <c r="B7" s="322" t="s">
        <v>5</v>
      </c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191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191"/>
      <c r="BP7" s="191"/>
      <c r="BQ7" s="191"/>
      <c r="BR7" s="191"/>
      <c r="BS7" s="191"/>
      <c r="BT7" s="191"/>
      <c r="BU7" s="191"/>
      <c r="BV7" s="191"/>
    </row>
    <row r="8" spans="2:74" ht="15.75">
      <c r="B8" s="322" t="s">
        <v>6</v>
      </c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191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191"/>
      <c r="BP8" s="191"/>
      <c r="BQ8" s="191"/>
      <c r="BR8" s="191"/>
      <c r="BS8" s="191"/>
      <c r="BT8" s="191"/>
      <c r="BU8" s="191"/>
      <c r="BV8" s="191"/>
    </row>
    <row r="9" spans="2:74" ht="15.75">
      <c r="B9" s="315" t="s">
        <v>67</v>
      </c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192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191"/>
      <c r="BP9" s="191"/>
      <c r="BQ9" s="191"/>
      <c r="BR9" s="191"/>
      <c r="BS9" s="191"/>
      <c r="BT9" s="191"/>
      <c r="BU9" s="191"/>
      <c r="BV9" s="191"/>
    </row>
    <row r="10" spans="2:74" ht="15.75">
      <c r="B10" s="315" t="s">
        <v>116</v>
      </c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192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191"/>
      <c r="BP10" s="191"/>
      <c r="BQ10" s="191"/>
      <c r="BR10" s="191"/>
      <c r="BS10" s="191"/>
      <c r="BT10" s="191"/>
      <c r="BU10" s="191"/>
      <c r="BV10" s="191"/>
    </row>
    <row r="11" spans="2:74" s="7" customFormat="1" ht="15.75">
      <c r="B11" s="323" t="s">
        <v>7</v>
      </c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323"/>
      <c r="AU11" s="323"/>
      <c r="AV11" s="323"/>
      <c r="AW11" s="323"/>
      <c r="AX11" s="193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9"/>
      <c r="BP11" s="9"/>
      <c r="BQ11" s="9"/>
      <c r="BR11" s="9"/>
      <c r="BS11" s="9"/>
      <c r="BT11" s="9"/>
      <c r="BU11" s="9"/>
      <c r="BV11" s="9"/>
    </row>
    <row r="12" spans="3:74" ht="17.25" customHeight="1">
      <c r="C12" s="194"/>
      <c r="D12" s="24"/>
      <c r="E12" s="24"/>
      <c r="F12" s="24"/>
      <c r="G12" s="24"/>
      <c r="H12" s="25"/>
      <c r="I12" s="25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194"/>
      <c r="V12" s="194"/>
      <c r="W12" s="24"/>
      <c r="X12" s="24"/>
      <c r="Y12" s="24"/>
      <c r="Z12" s="24"/>
      <c r="AA12" s="194"/>
      <c r="AB12" s="194"/>
      <c r="AC12" s="24"/>
      <c r="AD12" s="24"/>
      <c r="AE12" s="24"/>
      <c r="AF12" s="24"/>
      <c r="AG12" s="24"/>
      <c r="AH12" s="24"/>
      <c r="AI12" s="24"/>
      <c r="AJ12" s="24"/>
      <c r="AK12" s="194"/>
      <c r="AL12" s="194"/>
      <c r="AM12" s="194"/>
      <c r="AN12" s="194"/>
      <c r="AO12" s="45"/>
      <c r="AP12" s="45"/>
      <c r="AQ12" s="45"/>
      <c r="AR12" s="45"/>
      <c r="AS12" s="45"/>
      <c r="AT12" s="45"/>
      <c r="AU12" s="10"/>
      <c r="AV12" s="10"/>
      <c r="AW12" s="10"/>
      <c r="AX12" s="10"/>
      <c r="AY12" s="9"/>
      <c r="AZ12" s="194"/>
      <c r="BA12" s="9"/>
      <c r="BB12" s="194"/>
      <c r="BC12" s="9"/>
      <c r="BD12" s="9"/>
      <c r="BE12" s="194"/>
      <c r="BF12" s="194"/>
      <c r="BG12" s="9"/>
      <c r="BH12" s="194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</row>
    <row r="13" spans="3:50" ht="15.75"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26"/>
      <c r="AO13" s="316" t="s">
        <v>8</v>
      </c>
      <c r="AP13" s="316"/>
      <c r="AQ13" s="316"/>
      <c r="AR13" s="316"/>
      <c r="AS13" s="316"/>
      <c r="AT13" s="316"/>
      <c r="AU13" s="317"/>
      <c r="AV13" s="317"/>
      <c r="AW13" s="317"/>
      <c r="AX13" s="213"/>
    </row>
    <row r="14" spans="1:50" s="11" customFormat="1" ht="56.25" customHeight="1">
      <c r="A14" s="283" t="s">
        <v>9</v>
      </c>
      <c r="B14" s="318" t="s">
        <v>10</v>
      </c>
      <c r="C14" s="283" t="s">
        <v>11</v>
      </c>
      <c r="D14" s="303" t="s">
        <v>12</v>
      </c>
      <c r="E14" s="303" t="s">
        <v>106</v>
      </c>
      <c r="F14" s="303" t="s">
        <v>13</v>
      </c>
      <c r="G14" s="303" t="s">
        <v>14</v>
      </c>
      <c r="H14" s="303" t="s">
        <v>15</v>
      </c>
      <c r="I14" s="303" t="s">
        <v>16</v>
      </c>
      <c r="J14" s="303" t="s">
        <v>17</v>
      </c>
      <c r="K14" s="302" t="s">
        <v>120</v>
      </c>
      <c r="L14" s="302"/>
      <c r="M14" s="302" t="s">
        <v>18</v>
      </c>
      <c r="N14" s="302"/>
      <c r="O14" s="302"/>
      <c r="P14" s="302"/>
      <c r="Q14" s="302"/>
      <c r="R14" s="302"/>
      <c r="S14" s="311" t="s">
        <v>19</v>
      </c>
      <c r="T14" s="311" t="s">
        <v>68</v>
      </c>
      <c r="U14" s="314" t="s">
        <v>20</v>
      </c>
      <c r="V14" s="314"/>
      <c r="W14" s="303" t="s">
        <v>21</v>
      </c>
      <c r="X14" s="303"/>
      <c r="Y14" s="303" t="s">
        <v>22</v>
      </c>
      <c r="Z14" s="303"/>
      <c r="AA14" s="283" t="s">
        <v>53</v>
      </c>
      <c r="AB14" s="283"/>
      <c r="AC14" s="291" t="s">
        <v>66</v>
      </c>
      <c r="AD14" s="304"/>
      <c r="AE14" s="304"/>
      <c r="AF14" s="304"/>
      <c r="AG14" s="304"/>
      <c r="AH14" s="304"/>
      <c r="AI14" s="304"/>
      <c r="AJ14" s="292"/>
      <c r="AK14" s="305" t="s">
        <v>100</v>
      </c>
      <c r="AL14" s="306"/>
      <c r="AM14" s="305" t="s">
        <v>99</v>
      </c>
      <c r="AN14" s="309"/>
      <c r="AO14" s="291" t="s">
        <v>117</v>
      </c>
      <c r="AP14" s="292"/>
      <c r="AQ14" s="295" t="s">
        <v>23</v>
      </c>
      <c r="AR14" s="291" t="s">
        <v>65</v>
      </c>
      <c r="AS14" s="297"/>
      <c r="AT14" s="298"/>
      <c r="AU14" s="283" t="s">
        <v>118</v>
      </c>
      <c r="AV14" s="283"/>
      <c r="AW14" s="283"/>
      <c r="AX14" s="283"/>
    </row>
    <row r="15" spans="1:50" s="11" customFormat="1" ht="45" customHeight="1">
      <c r="A15" s="283"/>
      <c r="B15" s="319"/>
      <c r="C15" s="283"/>
      <c r="D15" s="303"/>
      <c r="E15" s="303"/>
      <c r="F15" s="303"/>
      <c r="G15" s="303"/>
      <c r="H15" s="303"/>
      <c r="I15" s="303"/>
      <c r="J15" s="303"/>
      <c r="K15" s="302"/>
      <c r="L15" s="302"/>
      <c r="M15" s="302" t="s">
        <v>24</v>
      </c>
      <c r="N15" s="302"/>
      <c r="O15" s="302" t="s">
        <v>25</v>
      </c>
      <c r="P15" s="302"/>
      <c r="Q15" s="302" t="s">
        <v>26</v>
      </c>
      <c r="R15" s="302"/>
      <c r="S15" s="312"/>
      <c r="T15" s="312"/>
      <c r="U15" s="314"/>
      <c r="V15" s="314"/>
      <c r="W15" s="303"/>
      <c r="X15" s="303"/>
      <c r="Y15" s="303"/>
      <c r="Z15" s="303"/>
      <c r="AA15" s="283"/>
      <c r="AB15" s="283"/>
      <c r="AC15" s="303" t="s">
        <v>27</v>
      </c>
      <c r="AD15" s="303"/>
      <c r="AE15" s="303" t="s">
        <v>28</v>
      </c>
      <c r="AF15" s="303"/>
      <c r="AG15" s="303" t="s">
        <v>101</v>
      </c>
      <c r="AH15" s="303"/>
      <c r="AI15" s="303" t="s">
        <v>96</v>
      </c>
      <c r="AJ15" s="303"/>
      <c r="AK15" s="307"/>
      <c r="AL15" s="308"/>
      <c r="AM15" s="307"/>
      <c r="AN15" s="310"/>
      <c r="AO15" s="293"/>
      <c r="AP15" s="294"/>
      <c r="AQ15" s="296"/>
      <c r="AR15" s="299"/>
      <c r="AS15" s="300"/>
      <c r="AT15" s="301"/>
      <c r="AU15" s="283" t="s">
        <v>29</v>
      </c>
      <c r="AV15" s="283"/>
      <c r="AW15" s="284" t="s">
        <v>30</v>
      </c>
      <c r="AX15" s="284"/>
    </row>
    <row r="16" spans="1:50" s="11" customFormat="1" ht="38.25">
      <c r="A16" s="283"/>
      <c r="B16" s="320"/>
      <c r="C16" s="283"/>
      <c r="D16" s="303"/>
      <c r="E16" s="303"/>
      <c r="F16" s="303"/>
      <c r="G16" s="303"/>
      <c r="H16" s="303"/>
      <c r="I16" s="303"/>
      <c r="J16" s="303"/>
      <c r="K16" s="27" t="s">
        <v>31</v>
      </c>
      <c r="L16" s="27" t="s">
        <v>32</v>
      </c>
      <c r="M16" s="27" t="s">
        <v>31</v>
      </c>
      <c r="N16" s="27" t="s">
        <v>32</v>
      </c>
      <c r="O16" s="27" t="s">
        <v>31</v>
      </c>
      <c r="P16" s="27" t="s">
        <v>32</v>
      </c>
      <c r="Q16" s="27" t="s">
        <v>31</v>
      </c>
      <c r="R16" s="27" t="s">
        <v>32</v>
      </c>
      <c r="S16" s="313"/>
      <c r="T16" s="313"/>
      <c r="U16" s="214" t="s">
        <v>33</v>
      </c>
      <c r="V16" s="214" t="s">
        <v>34</v>
      </c>
      <c r="W16" s="216" t="s">
        <v>33</v>
      </c>
      <c r="X16" s="216" t="s">
        <v>34</v>
      </c>
      <c r="Y16" s="216" t="s">
        <v>33</v>
      </c>
      <c r="Z16" s="216" t="s">
        <v>34</v>
      </c>
      <c r="AA16" s="217" t="s">
        <v>31</v>
      </c>
      <c r="AB16" s="217" t="s">
        <v>32</v>
      </c>
      <c r="AC16" s="215" t="s">
        <v>31</v>
      </c>
      <c r="AD16" s="215" t="s">
        <v>32</v>
      </c>
      <c r="AE16" s="215" t="s">
        <v>31</v>
      </c>
      <c r="AF16" s="215" t="s">
        <v>32</v>
      </c>
      <c r="AG16" s="215" t="s">
        <v>31</v>
      </c>
      <c r="AH16" s="215" t="s">
        <v>32</v>
      </c>
      <c r="AI16" s="215" t="s">
        <v>31</v>
      </c>
      <c r="AJ16" s="215" t="s">
        <v>32</v>
      </c>
      <c r="AK16" s="12" t="s">
        <v>35</v>
      </c>
      <c r="AL16" s="12" t="s">
        <v>36</v>
      </c>
      <c r="AM16" s="12" t="s">
        <v>35</v>
      </c>
      <c r="AN16" s="12" t="s">
        <v>36</v>
      </c>
      <c r="AO16" s="46" t="s">
        <v>35</v>
      </c>
      <c r="AP16" s="46" t="s">
        <v>36</v>
      </c>
      <c r="AQ16" s="46" t="s">
        <v>35</v>
      </c>
      <c r="AR16" s="46" t="s">
        <v>35</v>
      </c>
      <c r="AS16" s="46" t="s">
        <v>37</v>
      </c>
      <c r="AT16" s="46" t="s">
        <v>36</v>
      </c>
      <c r="AU16" s="217" t="s">
        <v>31</v>
      </c>
      <c r="AV16" s="217" t="s">
        <v>32</v>
      </c>
      <c r="AW16" s="217" t="s">
        <v>79</v>
      </c>
      <c r="AX16" s="218" t="s">
        <v>76</v>
      </c>
    </row>
    <row r="17" spans="1:51" s="82" customFormat="1" ht="26.25" customHeight="1">
      <c r="A17" s="69">
        <v>2</v>
      </c>
      <c r="B17" s="70" t="s">
        <v>38</v>
      </c>
      <c r="C17" s="71" t="s">
        <v>54</v>
      </c>
      <c r="D17" s="71" t="s">
        <v>55</v>
      </c>
      <c r="E17" s="71"/>
      <c r="F17" s="69" t="s">
        <v>42</v>
      </c>
      <c r="G17" s="69" t="s">
        <v>42</v>
      </c>
      <c r="H17" s="72"/>
      <c r="I17" s="72"/>
      <c r="J17" s="70"/>
      <c r="K17" s="72"/>
      <c r="L17" s="70"/>
      <c r="M17" s="72"/>
      <c r="N17" s="73"/>
      <c r="O17" s="72"/>
      <c r="P17" s="73"/>
      <c r="Q17" s="72"/>
      <c r="R17" s="73"/>
      <c r="S17" s="74" t="s">
        <v>56</v>
      </c>
      <c r="T17" s="74"/>
      <c r="U17" s="75" t="s">
        <v>57</v>
      </c>
      <c r="V17" s="76">
        <v>43544</v>
      </c>
      <c r="W17" s="77" t="s">
        <v>58</v>
      </c>
      <c r="X17" s="76">
        <v>43551</v>
      </c>
      <c r="Y17" s="77"/>
      <c r="Z17" s="76"/>
      <c r="AA17" s="78">
        <v>3750</v>
      </c>
      <c r="AB17" s="73">
        <v>1049930</v>
      </c>
      <c r="AC17" s="72"/>
      <c r="AD17" s="73"/>
      <c r="AE17" s="72"/>
      <c r="AF17" s="73"/>
      <c r="AG17" s="72"/>
      <c r="AH17" s="73"/>
      <c r="AI17" s="73"/>
      <c r="AJ17" s="172"/>
      <c r="AK17" s="173">
        <f>SUM(AI17,AG17,AE17,AC17)</f>
        <v>0</v>
      </c>
      <c r="AL17" s="173">
        <f>SUM(AJ17,AH17,AF17,AD17)</f>
        <v>0</v>
      </c>
      <c r="AM17" s="174">
        <f>AA17+AK17-AU17</f>
        <v>210</v>
      </c>
      <c r="AN17" s="79">
        <f aca="true" t="shared" si="0" ref="AM17:AN30">AB17+AL17-AV17</f>
        <v>58796.07999999996</v>
      </c>
      <c r="AO17" s="78">
        <v>3690</v>
      </c>
      <c r="AP17" s="79">
        <v>1033131.12</v>
      </c>
      <c r="AQ17" s="78"/>
      <c r="AR17" s="78">
        <v>150</v>
      </c>
      <c r="AS17" s="79">
        <v>279.98133333333334</v>
      </c>
      <c r="AT17" s="79">
        <f aca="true" t="shared" si="1" ref="AT17:AT30">AS17*AR17</f>
        <v>41997.200000000004</v>
      </c>
      <c r="AU17" s="80">
        <f>AO17+AQ17-AR17</f>
        <v>3540</v>
      </c>
      <c r="AV17" s="79">
        <f aca="true" t="shared" si="2" ref="AV17:AV30">AS17*AU17</f>
        <v>991133.92</v>
      </c>
      <c r="AW17" s="156">
        <f>7290-480-2880-30-30-60-30-30-30-30-150</f>
        <v>3540</v>
      </c>
      <c r="AX17" s="78"/>
      <c r="AY17" s="81">
        <f>AA17+AK17-AM17-AU17</f>
        <v>0</v>
      </c>
    </row>
    <row r="18" spans="1:51" s="96" customFormat="1" ht="26.25" customHeight="1">
      <c r="A18" s="83">
        <v>2</v>
      </c>
      <c r="B18" s="84" t="s">
        <v>38</v>
      </c>
      <c r="C18" s="85" t="s">
        <v>59</v>
      </c>
      <c r="D18" s="85" t="s">
        <v>55</v>
      </c>
      <c r="E18" s="85"/>
      <c r="F18" s="83" t="s">
        <v>42</v>
      </c>
      <c r="G18" s="83" t="s">
        <v>42</v>
      </c>
      <c r="H18" s="86"/>
      <c r="I18" s="86"/>
      <c r="J18" s="84"/>
      <c r="K18" s="86"/>
      <c r="L18" s="84"/>
      <c r="M18" s="86"/>
      <c r="N18" s="87"/>
      <c r="O18" s="86"/>
      <c r="P18" s="87"/>
      <c r="Q18" s="86"/>
      <c r="R18" s="87"/>
      <c r="S18" s="88" t="s">
        <v>60</v>
      </c>
      <c r="T18" s="88"/>
      <c r="U18" s="89" t="s">
        <v>57</v>
      </c>
      <c r="V18" s="90">
        <v>43544</v>
      </c>
      <c r="W18" s="91" t="s">
        <v>58</v>
      </c>
      <c r="X18" s="90">
        <v>43551</v>
      </c>
      <c r="Y18" s="91"/>
      <c r="Z18" s="90"/>
      <c r="AA18" s="92">
        <v>90</v>
      </c>
      <c r="AB18" s="87">
        <v>125991.5994</v>
      </c>
      <c r="AC18" s="86"/>
      <c r="AD18" s="87"/>
      <c r="AE18" s="86"/>
      <c r="AF18" s="87"/>
      <c r="AG18" s="86"/>
      <c r="AH18" s="87"/>
      <c r="AI18" s="87"/>
      <c r="AJ18" s="87"/>
      <c r="AK18" s="86">
        <f aca="true" t="shared" si="3" ref="AK18:AL30">SUM(AI18,AG18,AE18,AC18)</f>
        <v>0</v>
      </c>
      <c r="AL18" s="86">
        <f t="shared" si="3"/>
        <v>0</v>
      </c>
      <c r="AM18" s="92">
        <f t="shared" si="0"/>
        <v>90</v>
      </c>
      <c r="AN18" s="93">
        <f t="shared" si="0"/>
        <v>125991.5994</v>
      </c>
      <c r="AO18" s="92">
        <v>0</v>
      </c>
      <c r="AP18" s="93">
        <v>0</v>
      </c>
      <c r="AQ18" s="92"/>
      <c r="AR18" s="92"/>
      <c r="AS18" s="93">
        <v>1399.90666</v>
      </c>
      <c r="AT18" s="93">
        <f t="shared" si="1"/>
        <v>0</v>
      </c>
      <c r="AU18" s="94">
        <f aca="true" t="shared" si="4" ref="AU18:AU23">SUM(AW18:AX18)</f>
        <v>0</v>
      </c>
      <c r="AV18" s="93">
        <f t="shared" si="2"/>
        <v>0</v>
      </c>
      <c r="AW18" s="92">
        <f>150-30-30-60-30</f>
        <v>0</v>
      </c>
      <c r="AX18" s="92"/>
      <c r="AY18" s="95">
        <f>AA18+AK18-AM18-AU18</f>
        <v>0</v>
      </c>
    </row>
    <row r="19" spans="1:51" s="96" customFormat="1" ht="26.25" customHeight="1">
      <c r="A19" s="83"/>
      <c r="B19" s="84" t="s">
        <v>38</v>
      </c>
      <c r="C19" s="85" t="s">
        <v>121</v>
      </c>
      <c r="D19" s="85" t="s">
        <v>55</v>
      </c>
      <c r="E19" s="85" t="s">
        <v>122</v>
      </c>
      <c r="F19" s="83" t="s">
        <v>42</v>
      </c>
      <c r="G19" s="83" t="s">
        <v>42</v>
      </c>
      <c r="H19" s="86"/>
      <c r="I19" s="86"/>
      <c r="J19" s="84"/>
      <c r="K19" s="86"/>
      <c r="L19" s="84"/>
      <c r="M19" s="86"/>
      <c r="N19" s="87"/>
      <c r="O19" s="86"/>
      <c r="P19" s="87"/>
      <c r="Q19" s="86"/>
      <c r="R19" s="87"/>
      <c r="S19" s="88" t="s">
        <v>123</v>
      </c>
      <c r="T19" s="88" t="s">
        <v>124</v>
      </c>
      <c r="U19" s="89" t="s">
        <v>125</v>
      </c>
      <c r="V19" s="90">
        <v>43882</v>
      </c>
      <c r="W19" s="91" t="s">
        <v>126</v>
      </c>
      <c r="X19" s="90">
        <v>43914</v>
      </c>
      <c r="Y19" s="91"/>
      <c r="Z19" s="90"/>
      <c r="AA19" s="92">
        <v>0</v>
      </c>
      <c r="AB19" s="87">
        <v>0</v>
      </c>
      <c r="AC19" s="86"/>
      <c r="AD19" s="87"/>
      <c r="AE19" s="86"/>
      <c r="AF19" s="87"/>
      <c r="AG19" s="86">
        <v>420</v>
      </c>
      <c r="AH19" s="87">
        <v>543051.6</v>
      </c>
      <c r="AI19" s="87"/>
      <c r="AJ19" s="87"/>
      <c r="AK19" s="86">
        <f aca="true" t="shared" si="5" ref="AK19:AL21">SUM(AI19,AG19,AE19,AC19)</f>
        <v>420</v>
      </c>
      <c r="AL19" s="86">
        <f t="shared" si="5"/>
        <v>543051.6</v>
      </c>
      <c r="AM19" s="92">
        <f aca="true" t="shared" si="6" ref="AM19:AN21">AA19+AK19-AU19</f>
        <v>0</v>
      </c>
      <c r="AN19" s="93">
        <f t="shared" si="6"/>
        <v>0</v>
      </c>
      <c r="AO19" s="92">
        <v>0</v>
      </c>
      <c r="AP19" s="93">
        <v>0</v>
      </c>
      <c r="AQ19" s="92">
        <v>420</v>
      </c>
      <c r="AR19" s="92"/>
      <c r="AS19" s="93">
        <v>1292.98</v>
      </c>
      <c r="AT19" s="93">
        <f t="shared" si="1"/>
        <v>0</v>
      </c>
      <c r="AU19" s="94">
        <f t="shared" si="4"/>
        <v>420</v>
      </c>
      <c r="AV19" s="93">
        <f t="shared" si="2"/>
        <v>543051.6</v>
      </c>
      <c r="AW19" s="157">
        <v>420</v>
      </c>
      <c r="AX19" s="92"/>
      <c r="AY19" s="95"/>
    </row>
    <row r="20" spans="1:51" s="188" customFormat="1" ht="26.25" customHeight="1">
      <c r="A20" s="186"/>
      <c r="B20" s="177" t="s">
        <v>38</v>
      </c>
      <c r="C20" s="187" t="s">
        <v>108</v>
      </c>
      <c r="D20" s="187" t="s">
        <v>107</v>
      </c>
      <c r="E20" s="187" t="s">
        <v>110</v>
      </c>
      <c r="F20" s="176" t="s">
        <v>42</v>
      </c>
      <c r="G20" s="176" t="s">
        <v>42</v>
      </c>
      <c r="H20" s="178"/>
      <c r="I20" s="178"/>
      <c r="J20" s="177"/>
      <c r="K20" s="178"/>
      <c r="L20" s="177"/>
      <c r="M20" s="178"/>
      <c r="N20" s="179"/>
      <c r="O20" s="178"/>
      <c r="P20" s="179"/>
      <c r="Q20" s="178"/>
      <c r="R20" s="179"/>
      <c r="S20" s="180" t="s">
        <v>111</v>
      </c>
      <c r="T20" s="180" t="s">
        <v>91</v>
      </c>
      <c r="U20" s="180" t="s">
        <v>113</v>
      </c>
      <c r="V20" s="181">
        <v>43853</v>
      </c>
      <c r="W20" s="182" t="s">
        <v>114</v>
      </c>
      <c r="X20" s="181">
        <v>43879</v>
      </c>
      <c r="Y20" s="182" t="s">
        <v>115</v>
      </c>
      <c r="Z20" s="181">
        <v>43864</v>
      </c>
      <c r="AA20" s="183">
        <v>0</v>
      </c>
      <c r="AB20" s="179">
        <v>0</v>
      </c>
      <c r="AC20" s="178"/>
      <c r="AD20" s="179"/>
      <c r="AE20" s="178"/>
      <c r="AF20" s="179"/>
      <c r="AG20" s="178">
        <v>1440</v>
      </c>
      <c r="AH20" s="179">
        <v>538617.6</v>
      </c>
      <c r="AI20" s="179"/>
      <c r="AJ20" s="179"/>
      <c r="AK20" s="178">
        <f t="shared" si="5"/>
        <v>1440</v>
      </c>
      <c r="AL20" s="178">
        <f t="shared" si="5"/>
        <v>538617.6</v>
      </c>
      <c r="AM20" s="183">
        <f t="shared" si="6"/>
        <v>0</v>
      </c>
      <c r="AN20" s="184">
        <f t="shared" si="6"/>
        <v>0</v>
      </c>
      <c r="AO20" s="183">
        <v>1440</v>
      </c>
      <c r="AP20" s="184">
        <v>538617.6</v>
      </c>
      <c r="AQ20" s="183"/>
      <c r="AR20" s="183"/>
      <c r="AS20" s="184">
        <v>374.04</v>
      </c>
      <c r="AT20" s="184">
        <f>AS20*AR20</f>
        <v>0</v>
      </c>
      <c r="AU20" s="185">
        <f t="shared" si="4"/>
        <v>1440</v>
      </c>
      <c r="AV20" s="184">
        <f>AS20*AU20</f>
        <v>538617.6</v>
      </c>
      <c r="AW20" s="189">
        <v>1440</v>
      </c>
      <c r="AX20" s="183"/>
      <c r="AY20" s="95">
        <f aca="true" t="shared" si="7" ref="AY20:AY28">AA20+AK20-AM20-AU20</f>
        <v>0</v>
      </c>
    </row>
    <row r="21" spans="1:51" s="232" customFormat="1" ht="26.25" customHeight="1">
      <c r="A21" s="219"/>
      <c r="B21" s="220" t="s">
        <v>38</v>
      </c>
      <c r="C21" s="221" t="s">
        <v>109</v>
      </c>
      <c r="D21" s="221" t="s">
        <v>107</v>
      </c>
      <c r="E21" s="221" t="s">
        <v>110</v>
      </c>
      <c r="F21" s="222" t="s">
        <v>42</v>
      </c>
      <c r="G21" s="222" t="s">
        <v>42</v>
      </c>
      <c r="H21" s="223"/>
      <c r="I21" s="223"/>
      <c r="J21" s="220"/>
      <c r="K21" s="223"/>
      <c r="L21" s="220"/>
      <c r="M21" s="223"/>
      <c r="N21" s="224"/>
      <c r="O21" s="223"/>
      <c r="P21" s="224"/>
      <c r="Q21" s="223"/>
      <c r="R21" s="224"/>
      <c r="S21" s="225" t="s">
        <v>112</v>
      </c>
      <c r="T21" s="225" t="s">
        <v>91</v>
      </c>
      <c r="U21" s="225" t="s">
        <v>113</v>
      </c>
      <c r="V21" s="226">
        <v>43853</v>
      </c>
      <c r="W21" s="227" t="s">
        <v>114</v>
      </c>
      <c r="X21" s="226">
        <v>43879</v>
      </c>
      <c r="Y21" s="227" t="s">
        <v>115</v>
      </c>
      <c r="Z21" s="226">
        <v>43864</v>
      </c>
      <c r="AA21" s="228">
        <v>0</v>
      </c>
      <c r="AB21" s="224">
        <v>0</v>
      </c>
      <c r="AC21" s="223"/>
      <c r="AD21" s="224"/>
      <c r="AE21" s="223"/>
      <c r="AF21" s="224"/>
      <c r="AG21" s="223">
        <v>720</v>
      </c>
      <c r="AH21" s="224">
        <v>229413.6</v>
      </c>
      <c r="AI21" s="224"/>
      <c r="AJ21" s="224"/>
      <c r="AK21" s="223">
        <f t="shared" si="5"/>
        <v>720</v>
      </c>
      <c r="AL21" s="223">
        <f t="shared" si="5"/>
        <v>229413.6</v>
      </c>
      <c r="AM21" s="228">
        <f t="shared" si="6"/>
        <v>0</v>
      </c>
      <c r="AN21" s="229">
        <f t="shared" si="6"/>
        <v>0</v>
      </c>
      <c r="AO21" s="228">
        <v>720</v>
      </c>
      <c r="AP21" s="229">
        <v>229413.6</v>
      </c>
      <c r="AQ21" s="228"/>
      <c r="AR21" s="228"/>
      <c r="AS21" s="229">
        <v>318.63</v>
      </c>
      <c r="AT21" s="229">
        <f>AS21*AR21</f>
        <v>0</v>
      </c>
      <c r="AU21" s="230">
        <f t="shared" si="4"/>
        <v>720</v>
      </c>
      <c r="AV21" s="229">
        <f>AS21*AU21</f>
        <v>229413.6</v>
      </c>
      <c r="AW21" s="233">
        <v>720</v>
      </c>
      <c r="AX21" s="228"/>
      <c r="AY21" s="231">
        <f t="shared" si="7"/>
        <v>0</v>
      </c>
    </row>
    <row r="22" spans="1:51" s="110" customFormat="1" ht="26.25" customHeight="1">
      <c r="A22" s="97"/>
      <c r="B22" s="98" t="s">
        <v>38</v>
      </c>
      <c r="C22" s="99" t="s">
        <v>87</v>
      </c>
      <c r="D22" s="99" t="s">
        <v>40</v>
      </c>
      <c r="E22" s="99"/>
      <c r="F22" s="97" t="s">
        <v>42</v>
      </c>
      <c r="G22" s="97" t="s">
        <v>42</v>
      </c>
      <c r="H22" s="100"/>
      <c r="I22" s="100"/>
      <c r="J22" s="98"/>
      <c r="K22" s="100"/>
      <c r="L22" s="98"/>
      <c r="M22" s="100"/>
      <c r="N22" s="101"/>
      <c r="O22" s="100"/>
      <c r="P22" s="101"/>
      <c r="Q22" s="100"/>
      <c r="R22" s="101"/>
      <c r="S22" s="102" t="s">
        <v>89</v>
      </c>
      <c r="T22" s="102" t="s">
        <v>91</v>
      </c>
      <c r="U22" s="103" t="s">
        <v>93</v>
      </c>
      <c r="V22" s="104">
        <v>43784</v>
      </c>
      <c r="W22" s="105" t="s">
        <v>94</v>
      </c>
      <c r="X22" s="104">
        <v>43802</v>
      </c>
      <c r="Y22" s="105"/>
      <c r="Z22" s="104"/>
      <c r="AA22" s="106">
        <v>3600</v>
      </c>
      <c r="AB22" s="101">
        <v>18864</v>
      </c>
      <c r="AC22" s="100"/>
      <c r="AD22" s="101"/>
      <c r="AE22" s="100"/>
      <c r="AF22" s="101"/>
      <c r="AG22" s="100"/>
      <c r="AH22" s="101"/>
      <c r="AI22" s="101"/>
      <c r="AJ22" s="101"/>
      <c r="AK22" s="100">
        <f t="shared" si="3"/>
        <v>0</v>
      </c>
      <c r="AL22" s="100">
        <f t="shared" si="3"/>
        <v>0</v>
      </c>
      <c r="AM22" s="106">
        <f t="shared" si="0"/>
        <v>1300</v>
      </c>
      <c r="AN22" s="107">
        <f t="shared" si="0"/>
        <v>6812</v>
      </c>
      <c r="AO22" s="106">
        <v>3210</v>
      </c>
      <c r="AP22" s="107">
        <v>16820.4</v>
      </c>
      <c r="AQ22" s="106"/>
      <c r="AR22" s="106">
        <v>910</v>
      </c>
      <c r="AS22" s="107">
        <v>5.24</v>
      </c>
      <c r="AT22" s="107">
        <f t="shared" si="1"/>
        <v>4768.400000000001</v>
      </c>
      <c r="AU22" s="108">
        <f t="shared" si="4"/>
        <v>2300</v>
      </c>
      <c r="AV22" s="107">
        <f t="shared" si="2"/>
        <v>12052</v>
      </c>
      <c r="AW22" s="155">
        <f>3600-390-910</f>
        <v>2300</v>
      </c>
      <c r="AX22" s="106"/>
      <c r="AY22" s="95">
        <f t="shared" si="7"/>
        <v>0</v>
      </c>
    </row>
    <row r="23" spans="1:51" s="140" customFormat="1" ht="26.25" customHeight="1">
      <c r="A23" s="127"/>
      <c r="B23" s="128" t="s">
        <v>38</v>
      </c>
      <c r="C23" s="129" t="s">
        <v>88</v>
      </c>
      <c r="D23" s="129" t="s">
        <v>40</v>
      </c>
      <c r="E23" s="129"/>
      <c r="F23" s="127" t="s">
        <v>42</v>
      </c>
      <c r="G23" s="127" t="s">
        <v>42</v>
      </c>
      <c r="H23" s="130"/>
      <c r="I23" s="130"/>
      <c r="J23" s="128"/>
      <c r="K23" s="130"/>
      <c r="L23" s="128"/>
      <c r="M23" s="130"/>
      <c r="N23" s="131"/>
      <c r="O23" s="130"/>
      <c r="P23" s="131"/>
      <c r="Q23" s="130"/>
      <c r="R23" s="131"/>
      <c r="S23" s="132" t="s">
        <v>90</v>
      </c>
      <c r="T23" s="132" t="s">
        <v>92</v>
      </c>
      <c r="U23" s="133" t="s">
        <v>93</v>
      </c>
      <c r="V23" s="134">
        <v>43784</v>
      </c>
      <c r="W23" s="135" t="s">
        <v>94</v>
      </c>
      <c r="X23" s="134">
        <v>43802</v>
      </c>
      <c r="Y23" s="135"/>
      <c r="Z23" s="134"/>
      <c r="AA23" s="136">
        <v>14600</v>
      </c>
      <c r="AB23" s="131">
        <v>234622</v>
      </c>
      <c r="AC23" s="130"/>
      <c r="AD23" s="131"/>
      <c r="AE23" s="130"/>
      <c r="AF23" s="131"/>
      <c r="AG23" s="130"/>
      <c r="AH23" s="131"/>
      <c r="AI23" s="131"/>
      <c r="AJ23" s="131"/>
      <c r="AK23" s="130">
        <f t="shared" si="3"/>
        <v>0</v>
      </c>
      <c r="AL23" s="130">
        <f t="shared" si="3"/>
        <v>0</v>
      </c>
      <c r="AM23" s="136">
        <f t="shared" si="0"/>
        <v>1620</v>
      </c>
      <c r="AN23" s="137">
        <f t="shared" si="0"/>
        <v>26033.399999999994</v>
      </c>
      <c r="AO23" s="136">
        <v>13880</v>
      </c>
      <c r="AP23" s="137">
        <v>223051.6</v>
      </c>
      <c r="AQ23" s="136"/>
      <c r="AR23" s="136">
        <v>900</v>
      </c>
      <c r="AS23" s="137">
        <v>16.07</v>
      </c>
      <c r="AT23" s="137">
        <f t="shared" si="1"/>
        <v>14463</v>
      </c>
      <c r="AU23" s="138">
        <f t="shared" si="4"/>
        <v>12980</v>
      </c>
      <c r="AV23" s="137">
        <f t="shared" si="2"/>
        <v>208588.6</v>
      </c>
      <c r="AW23" s="158">
        <f>14600-720-900</f>
        <v>12980</v>
      </c>
      <c r="AX23" s="136"/>
      <c r="AY23" s="95">
        <f t="shared" si="7"/>
        <v>0</v>
      </c>
    </row>
    <row r="24" spans="1:51" s="66" customFormat="1" ht="23.25" customHeight="1">
      <c r="A24" s="52"/>
      <c r="B24" s="53" t="s">
        <v>38</v>
      </c>
      <c r="C24" s="54" t="s">
        <v>39</v>
      </c>
      <c r="D24" s="54" t="s">
        <v>40</v>
      </c>
      <c r="E24" s="54"/>
      <c r="F24" s="52" t="s">
        <v>41</v>
      </c>
      <c r="G24" s="52" t="s">
        <v>41</v>
      </c>
      <c r="H24" s="55">
        <v>394</v>
      </c>
      <c r="I24" s="55">
        <v>21</v>
      </c>
      <c r="J24" s="53">
        <v>9.4</v>
      </c>
      <c r="K24" s="55">
        <v>8280</v>
      </c>
      <c r="L24" s="53">
        <v>77500.8</v>
      </c>
      <c r="M24" s="55">
        <v>19180</v>
      </c>
      <c r="N24" s="56">
        <v>584222.8</v>
      </c>
      <c r="O24" s="55">
        <v>2520</v>
      </c>
      <c r="P24" s="56">
        <v>27090</v>
      </c>
      <c r="Q24" s="55">
        <v>8280</v>
      </c>
      <c r="R24" s="56">
        <v>77500.8</v>
      </c>
      <c r="S24" s="57" t="s">
        <v>61</v>
      </c>
      <c r="T24" s="57"/>
      <c r="U24" s="57" t="s">
        <v>62</v>
      </c>
      <c r="V24" s="58">
        <v>43549</v>
      </c>
      <c r="W24" s="59" t="s">
        <v>63</v>
      </c>
      <c r="X24" s="60">
        <v>43541</v>
      </c>
      <c r="Y24" s="61" t="s">
        <v>64</v>
      </c>
      <c r="Z24" s="58">
        <v>43565</v>
      </c>
      <c r="AA24" s="62">
        <v>5340</v>
      </c>
      <c r="AB24" s="56">
        <v>36714.279999998216</v>
      </c>
      <c r="AC24" s="55"/>
      <c r="AD24" s="56"/>
      <c r="AE24" s="55"/>
      <c r="AF24" s="56"/>
      <c r="AG24" s="55"/>
      <c r="AH24" s="56"/>
      <c r="AI24" s="56"/>
      <c r="AJ24" s="56"/>
      <c r="AK24" s="55">
        <f t="shared" si="3"/>
        <v>0</v>
      </c>
      <c r="AL24" s="55">
        <f t="shared" si="3"/>
        <v>0</v>
      </c>
      <c r="AM24" s="62">
        <f t="shared" si="0"/>
        <v>4440</v>
      </c>
      <c r="AN24" s="63">
        <f t="shared" si="0"/>
        <v>30526.479999998515</v>
      </c>
      <c r="AO24" s="62">
        <v>1380</v>
      </c>
      <c r="AP24" s="63">
        <v>9487.959999999539</v>
      </c>
      <c r="AQ24" s="62"/>
      <c r="AR24" s="62">
        <f>480</f>
        <v>480</v>
      </c>
      <c r="AS24" s="68">
        <v>6.875333333333</v>
      </c>
      <c r="AT24" s="63">
        <f t="shared" si="1"/>
        <v>3300.15999999984</v>
      </c>
      <c r="AU24" s="64">
        <f aca="true" t="shared" si="8" ref="AU24:AU30">AO24+AQ24-AR24</f>
        <v>900</v>
      </c>
      <c r="AV24" s="63">
        <f t="shared" si="2"/>
        <v>6187.7999999997</v>
      </c>
      <c r="AW24" s="154">
        <f>8280-180-540-2880-660-3660-300</f>
        <v>60</v>
      </c>
      <c r="AX24" s="62">
        <f>540-540+2880-1560-480</f>
        <v>840</v>
      </c>
      <c r="AY24" s="95">
        <f t="shared" si="7"/>
        <v>0</v>
      </c>
    </row>
    <row r="25" spans="1:51" s="212" customFormat="1" ht="23.25" customHeight="1" hidden="1">
      <c r="A25" s="197"/>
      <c r="B25" s="198" t="s">
        <v>38</v>
      </c>
      <c r="C25" s="199" t="s">
        <v>119</v>
      </c>
      <c r="D25" s="199" t="s">
        <v>40</v>
      </c>
      <c r="E25" s="199"/>
      <c r="F25" s="197" t="s">
        <v>42</v>
      </c>
      <c r="G25" s="197" t="s">
        <v>42</v>
      </c>
      <c r="H25" s="200">
        <v>17</v>
      </c>
      <c r="I25" s="200">
        <v>21</v>
      </c>
      <c r="J25" s="198">
        <v>36</v>
      </c>
      <c r="K25" s="200">
        <v>365</v>
      </c>
      <c r="L25" s="198">
        <v>13147.3</v>
      </c>
      <c r="M25" s="200"/>
      <c r="N25" s="201"/>
      <c r="O25" s="200">
        <v>8332</v>
      </c>
      <c r="P25" s="201">
        <v>304867.88</v>
      </c>
      <c r="Q25" s="200">
        <v>365</v>
      </c>
      <c r="R25" s="201">
        <v>13147.3</v>
      </c>
      <c r="S25" s="202"/>
      <c r="T25" s="202"/>
      <c r="U25" s="202"/>
      <c r="V25" s="203"/>
      <c r="W25" s="204"/>
      <c r="X25" s="205"/>
      <c r="Y25" s="206"/>
      <c r="Z25" s="203"/>
      <c r="AA25" s="207">
        <v>0</v>
      </c>
      <c r="AB25" s="201">
        <v>0</v>
      </c>
      <c r="AC25" s="200"/>
      <c r="AD25" s="201"/>
      <c r="AE25" s="200"/>
      <c r="AF25" s="201"/>
      <c r="AG25" s="200"/>
      <c r="AH25" s="201"/>
      <c r="AI25" s="201"/>
      <c r="AJ25" s="201"/>
      <c r="AK25" s="200"/>
      <c r="AL25" s="200"/>
      <c r="AM25" s="207"/>
      <c r="AN25" s="208"/>
      <c r="AO25" s="207"/>
      <c r="AP25" s="208"/>
      <c r="AQ25" s="207"/>
      <c r="AR25" s="207"/>
      <c r="AS25" s="209"/>
      <c r="AT25" s="208"/>
      <c r="AU25" s="210"/>
      <c r="AV25" s="208"/>
      <c r="AW25" s="207"/>
      <c r="AX25" s="207"/>
      <c r="AY25" s="211"/>
    </row>
    <row r="26" spans="1:51" s="126" customFormat="1" ht="23.25" customHeight="1">
      <c r="A26" s="111">
        <v>5</v>
      </c>
      <c r="B26" s="112" t="s">
        <v>38</v>
      </c>
      <c r="C26" s="113" t="s">
        <v>43</v>
      </c>
      <c r="D26" s="113" t="s">
        <v>44</v>
      </c>
      <c r="E26" s="113"/>
      <c r="F26" s="111" t="s">
        <v>41</v>
      </c>
      <c r="G26" s="111" t="s">
        <v>41</v>
      </c>
      <c r="H26" s="114">
        <v>579</v>
      </c>
      <c r="I26" s="114">
        <v>3</v>
      </c>
      <c r="J26" s="112">
        <v>590.6</v>
      </c>
      <c r="K26" s="114">
        <v>1736</v>
      </c>
      <c r="L26" s="112">
        <v>1025229.5</v>
      </c>
      <c r="M26" s="114">
        <v>1440</v>
      </c>
      <c r="N26" s="115">
        <v>2193768</v>
      </c>
      <c r="O26" s="114">
        <v>6000</v>
      </c>
      <c r="P26" s="115">
        <v>3158340</v>
      </c>
      <c r="Q26" s="114">
        <v>1736</v>
      </c>
      <c r="R26" s="115">
        <v>1025229.52</v>
      </c>
      <c r="S26" s="116" t="s">
        <v>45</v>
      </c>
      <c r="T26" s="116"/>
      <c r="U26" s="117" t="s">
        <v>46</v>
      </c>
      <c r="V26" s="118">
        <v>43188</v>
      </c>
      <c r="W26" s="119" t="s">
        <v>77</v>
      </c>
      <c r="X26" s="118">
        <v>43164</v>
      </c>
      <c r="Y26" s="120"/>
      <c r="Z26" s="121"/>
      <c r="AA26" s="122">
        <v>16</v>
      </c>
      <c r="AB26" s="115">
        <v>9378.24</v>
      </c>
      <c r="AC26" s="114"/>
      <c r="AD26" s="115"/>
      <c r="AE26" s="114"/>
      <c r="AF26" s="115"/>
      <c r="AG26" s="114"/>
      <c r="AH26" s="115"/>
      <c r="AI26" s="115"/>
      <c r="AJ26" s="115"/>
      <c r="AK26" s="114">
        <f t="shared" si="3"/>
        <v>0</v>
      </c>
      <c r="AL26" s="114">
        <f t="shared" si="3"/>
        <v>0</v>
      </c>
      <c r="AM26" s="122">
        <f t="shared" si="0"/>
        <v>16</v>
      </c>
      <c r="AN26" s="123">
        <f t="shared" si="0"/>
        <v>9378.24</v>
      </c>
      <c r="AO26" s="122">
        <v>0</v>
      </c>
      <c r="AP26" s="123">
        <v>0</v>
      </c>
      <c r="AQ26" s="122"/>
      <c r="AR26" s="122"/>
      <c r="AS26" s="123">
        <v>586.14</v>
      </c>
      <c r="AT26" s="123">
        <f t="shared" si="1"/>
        <v>0</v>
      </c>
      <c r="AU26" s="124">
        <f t="shared" si="8"/>
        <v>0</v>
      </c>
      <c r="AV26" s="123">
        <f t="shared" si="2"/>
        <v>0</v>
      </c>
      <c r="AW26" s="122">
        <f>AU26</f>
        <v>0</v>
      </c>
      <c r="AX26" s="122"/>
      <c r="AY26" s="95">
        <f t="shared" si="7"/>
        <v>0</v>
      </c>
    </row>
    <row r="27" spans="1:51" s="126" customFormat="1" ht="23.25" customHeight="1">
      <c r="A27" s="111"/>
      <c r="B27" s="112" t="s">
        <v>38</v>
      </c>
      <c r="C27" s="113" t="s">
        <v>43</v>
      </c>
      <c r="D27" s="113" t="s">
        <v>44</v>
      </c>
      <c r="E27" s="113"/>
      <c r="F27" s="111" t="s">
        <v>41</v>
      </c>
      <c r="G27" s="111" t="s">
        <v>41</v>
      </c>
      <c r="H27" s="114"/>
      <c r="I27" s="114"/>
      <c r="J27" s="112"/>
      <c r="K27" s="114"/>
      <c r="L27" s="112"/>
      <c r="M27" s="114"/>
      <c r="N27" s="115"/>
      <c r="O27" s="114"/>
      <c r="P27" s="115"/>
      <c r="Q27" s="114"/>
      <c r="R27" s="115"/>
      <c r="S27" s="116" t="s">
        <v>70</v>
      </c>
      <c r="T27" s="116" t="s">
        <v>72</v>
      </c>
      <c r="U27" s="117" t="s">
        <v>74</v>
      </c>
      <c r="V27" s="118">
        <v>43650</v>
      </c>
      <c r="W27" s="119" t="s">
        <v>75</v>
      </c>
      <c r="X27" s="118">
        <v>43663</v>
      </c>
      <c r="Y27" s="120"/>
      <c r="Z27" s="121"/>
      <c r="AA27" s="122">
        <v>280</v>
      </c>
      <c r="AB27" s="115">
        <v>148270.9</v>
      </c>
      <c r="AC27" s="114"/>
      <c r="AD27" s="115"/>
      <c r="AE27" s="114"/>
      <c r="AF27" s="115"/>
      <c r="AG27" s="114"/>
      <c r="AH27" s="115"/>
      <c r="AI27" s="115"/>
      <c r="AJ27" s="115"/>
      <c r="AK27" s="114">
        <f t="shared" si="3"/>
        <v>0</v>
      </c>
      <c r="AL27" s="114">
        <f t="shared" si="3"/>
        <v>0</v>
      </c>
      <c r="AM27" s="122">
        <f t="shared" si="0"/>
        <v>280</v>
      </c>
      <c r="AN27" s="123">
        <f t="shared" si="0"/>
        <v>148270.9</v>
      </c>
      <c r="AO27" s="122">
        <v>0</v>
      </c>
      <c r="AP27" s="123">
        <v>0</v>
      </c>
      <c r="AQ27" s="122"/>
      <c r="AR27" s="122"/>
      <c r="AS27" s="123">
        <v>529.5389285714285</v>
      </c>
      <c r="AT27" s="123">
        <f t="shared" si="1"/>
        <v>0</v>
      </c>
      <c r="AU27" s="124">
        <f t="shared" si="8"/>
        <v>0</v>
      </c>
      <c r="AV27" s="123">
        <f t="shared" si="2"/>
        <v>0</v>
      </c>
      <c r="AW27" s="122">
        <f>AU27</f>
        <v>0</v>
      </c>
      <c r="AX27" s="122"/>
      <c r="AY27" s="95">
        <f t="shared" si="7"/>
        <v>0</v>
      </c>
    </row>
    <row r="28" spans="1:51" s="126" customFormat="1" ht="23.25" customHeight="1">
      <c r="A28" s="111"/>
      <c r="B28" s="112" t="s">
        <v>38</v>
      </c>
      <c r="C28" s="113" t="s">
        <v>43</v>
      </c>
      <c r="D28" s="113" t="s">
        <v>44</v>
      </c>
      <c r="E28" s="113"/>
      <c r="F28" s="111" t="s">
        <v>41</v>
      </c>
      <c r="G28" s="111" t="s">
        <v>41</v>
      </c>
      <c r="H28" s="114"/>
      <c r="I28" s="114"/>
      <c r="J28" s="112"/>
      <c r="K28" s="114"/>
      <c r="L28" s="112"/>
      <c r="M28" s="114"/>
      <c r="N28" s="115"/>
      <c r="O28" s="114"/>
      <c r="P28" s="115"/>
      <c r="Q28" s="114"/>
      <c r="R28" s="115"/>
      <c r="S28" s="116" t="s">
        <v>71</v>
      </c>
      <c r="T28" s="116" t="s">
        <v>73</v>
      </c>
      <c r="U28" s="117" t="s">
        <v>74</v>
      </c>
      <c r="V28" s="118">
        <v>43650</v>
      </c>
      <c r="W28" s="119" t="s">
        <v>75</v>
      </c>
      <c r="X28" s="118">
        <v>43663</v>
      </c>
      <c r="Y28" s="120"/>
      <c r="Z28" s="121"/>
      <c r="AA28" s="122">
        <v>140</v>
      </c>
      <c r="AB28" s="115">
        <v>74135.45</v>
      </c>
      <c r="AC28" s="114"/>
      <c r="AD28" s="115"/>
      <c r="AE28" s="114"/>
      <c r="AF28" s="115"/>
      <c r="AG28" s="114"/>
      <c r="AH28" s="115"/>
      <c r="AI28" s="115"/>
      <c r="AJ28" s="115"/>
      <c r="AK28" s="114">
        <f t="shared" si="3"/>
        <v>0</v>
      </c>
      <c r="AL28" s="114">
        <f t="shared" si="3"/>
        <v>0</v>
      </c>
      <c r="AM28" s="122">
        <f t="shared" si="0"/>
        <v>140</v>
      </c>
      <c r="AN28" s="123">
        <f t="shared" si="0"/>
        <v>74135.45</v>
      </c>
      <c r="AO28" s="122">
        <v>0</v>
      </c>
      <c r="AP28" s="123">
        <v>0</v>
      </c>
      <c r="AQ28" s="122"/>
      <c r="AR28" s="122"/>
      <c r="AS28" s="123">
        <v>529.5389285714285</v>
      </c>
      <c r="AT28" s="123">
        <f t="shared" si="1"/>
        <v>0</v>
      </c>
      <c r="AU28" s="124">
        <f t="shared" si="8"/>
        <v>0</v>
      </c>
      <c r="AV28" s="123">
        <f t="shared" si="2"/>
        <v>0</v>
      </c>
      <c r="AW28" s="122">
        <f>AU28</f>
        <v>0</v>
      </c>
      <c r="AX28" s="122"/>
      <c r="AY28" s="95">
        <f t="shared" si="7"/>
        <v>0</v>
      </c>
    </row>
    <row r="29" spans="1:51" s="126" customFormat="1" ht="23.25" customHeight="1">
      <c r="A29" s="111"/>
      <c r="B29" s="112" t="s">
        <v>38</v>
      </c>
      <c r="C29" s="113" t="s">
        <v>43</v>
      </c>
      <c r="D29" s="113" t="s">
        <v>44</v>
      </c>
      <c r="E29" s="113"/>
      <c r="F29" s="111" t="s">
        <v>41</v>
      </c>
      <c r="G29" s="111" t="s">
        <v>41</v>
      </c>
      <c r="H29" s="114"/>
      <c r="I29" s="114"/>
      <c r="J29" s="112"/>
      <c r="K29" s="114"/>
      <c r="L29" s="112"/>
      <c r="M29" s="114"/>
      <c r="N29" s="115"/>
      <c r="O29" s="114"/>
      <c r="P29" s="115"/>
      <c r="Q29" s="114"/>
      <c r="R29" s="115"/>
      <c r="S29" s="116" t="s">
        <v>70</v>
      </c>
      <c r="T29" s="116" t="s">
        <v>72</v>
      </c>
      <c r="U29" s="117" t="s">
        <v>80</v>
      </c>
      <c r="V29" s="118">
        <v>43692</v>
      </c>
      <c r="W29" s="119" t="s">
        <v>81</v>
      </c>
      <c r="X29" s="118">
        <v>43710</v>
      </c>
      <c r="Y29" s="120" t="s">
        <v>82</v>
      </c>
      <c r="Z29" s="121">
        <v>43696</v>
      </c>
      <c r="AA29" s="122">
        <v>1120</v>
      </c>
      <c r="AB29" s="115">
        <v>582342.8</v>
      </c>
      <c r="AC29" s="114"/>
      <c r="AD29" s="115"/>
      <c r="AE29" s="114"/>
      <c r="AF29" s="115"/>
      <c r="AG29" s="114"/>
      <c r="AH29" s="115"/>
      <c r="AI29" s="115"/>
      <c r="AJ29" s="115"/>
      <c r="AK29" s="114">
        <f t="shared" si="3"/>
        <v>0</v>
      </c>
      <c r="AL29" s="114">
        <f t="shared" si="3"/>
        <v>0</v>
      </c>
      <c r="AM29" s="122">
        <f t="shared" si="0"/>
        <v>704</v>
      </c>
      <c r="AN29" s="123">
        <f t="shared" si="0"/>
        <v>366044.04571428575</v>
      </c>
      <c r="AO29" s="122">
        <v>836</v>
      </c>
      <c r="AP29" s="123">
        <v>434677.30428571434</v>
      </c>
      <c r="AQ29" s="122"/>
      <c r="AR29" s="122">
        <v>420</v>
      </c>
      <c r="AS29" s="123">
        <v>519.9489285714286</v>
      </c>
      <c r="AT29" s="123">
        <f t="shared" si="1"/>
        <v>218378.55000000002</v>
      </c>
      <c r="AU29" s="124">
        <f t="shared" si="8"/>
        <v>416</v>
      </c>
      <c r="AV29" s="123">
        <f t="shared" si="2"/>
        <v>216298.7542857143</v>
      </c>
      <c r="AW29" s="159">
        <f>AU29</f>
        <v>416</v>
      </c>
      <c r="AX29" s="122"/>
      <c r="AY29" s="125">
        <f>AA29+AK29-AM29-AU29</f>
        <v>0</v>
      </c>
    </row>
    <row r="30" spans="1:51" s="126" customFormat="1" ht="23.25" customHeight="1">
      <c r="A30" s="111"/>
      <c r="B30" s="112" t="s">
        <v>38</v>
      </c>
      <c r="C30" s="113" t="s">
        <v>43</v>
      </c>
      <c r="D30" s="113" t="s">
        <v>44</v>
      </c>
      <c r="E30" s="113"/>
      <c r="F30" s="111" t="s">
        <v>41</v>
      </c>
      <c r="G30" s="111" t="s">
        <v>41</v>
      </c>
      <c r="H30" s="114"/>
      <c r="I30" s="114"/>
      <c r="J30" s="112"/>
      <c r="K30" s="114"/>
      <c r="L30" s="112"/>
      <c r="M30" s="114"/>
      <c r="N30" s="115"/>
      <c r="O30" s="114"/>
      <c r="P30" s="115"/>
      <c r="Q30" s="114"/>
      <c r="R30" s="115"/>
      <c r="S30" s="116" t="s">
        <v>83</v>
      </c>
      <c r="T30" s="116" t="s">
        <v>84</v>
      </c>
      <c r="U30" s="117" t="s">
        <v>85</v>
      </c>
      <c r="V30" s="118">
        <v>43759</v>
      </c>
      <c r="W30" s="119" t="s">
        <v>86</v>
      </c>
      <c r="X30" s="118">
        <v>40486</v>
      </c>
      <c r="Y30" s="120"/>
      <c r="Z30" s="121"/>
      <c r="AA30" s="122">
        <v>616</v>
      </c>
      <c r="AB30" s="115">
        <v>320286.78</v>
      </c>
      <c r="AC30" s="114"/>
      <c r="AD30" s="115"/>
      <c r="AE30" s="114"/>
      <c r="AF30" s="115"/>
      <c r="AG30" s="114"/>
      <c r="AH30" s="115"/>
      <c r="AI30" s="115"/>
      <c r="AJ30" s="115"/>
      <c r="AK30" s="114">
        <f t="shared" si="3"/>
        <v>0</v>
      </c>
      <c r="AL30" s="114">
        <f t="shared" si="3"/>
        <v>0</v>
      </c>
      <c r="AM30" s="122">
        <f t="shared" si="0"/>
        <v>0</v>
      </c>
      <c r="AN30" s="123">
        <f t="shared" si="0"/>
        <v>0</v>
      </c>
      <c r="AO30" s="122">
        <v>616</v>
      </c>
      <c r="AP30" s="123">
        <v>320286.78</v>
      </c>
      <c r="AQ30" s="122"/>
      <c r="AR30" s="122"/>
      <c r="AS30" s="123">
        <v>519.9460714285715</v>
      </c>
      <c r="AT30" s="123">
        <f t="shared" si="1"/>
        <v>0</v>
      </c>
      <c r="AU30" s="124">
        <f t="shared" si="8"/>
        <v>616</v>
      </c>
      <c r="AV30" s="123">
        <f t="shared" si="2"/>
        <v>320286.78</v>
      </c>
      <c r="AW30" s="159">
        <f>AU30</f>
        <v>616</v>
      </c>
      <c r="AX30" s="122"/>
      <c r="AY30" s="125">
        <f>AA30+AK30-AM30-AU30</f>
        <v>0</v>
      </c>
    </row>
    <row r="31" spans="1:51" s="49" customFormat="1" ht="19.5" customHeight="1">
      <c r="A31" s="285" t="s">
        <v>29</v>
      </c>
      <c r="B31" s="286"/>
      <c r="C31" s="286"/>
      <c r="D31" s="286"/>
      <c r="E31" s="286"/>
      <c r="F31" s="286"/>
      <c r="G31" s="287"/>
      <c r="H31" s="28"/>
      <c r="I31" s="28">
        <f>SUM(I17:I24)</f>
        <v>21</v>
      </c>
      <c r="J31" s="29"/>
      <c r="K31" s="28">
        <f>SUM(K17:K24)</f>
        <v>8280</v>
      </c>
      <c r="L31" s="29">
        <f>SUM(L17:L24)</f>
        <v>77500.8</v>
      </c>
      <c r="M31" s="28"/>
      <c r="N31" s="30">
        <f>SUM(N17:N24)</f>
        <v>584222.8</v>
      </c>
      <c r="O31" s="28"/>
      <c r="P31" s="30">
        <f>SUM(P17:P24)</f>
        <v>27090</v>
      </c>
      <c r="Q31" s="28"/>
      <c r="R31" s="30">
        <f>SUM(R17:R24)</f>
        <v>77500.8</v>
      </c>
      <c r="S31" s="31"/>
      <c r="T31" s="31"/>
      <c r="U31" s="15"/>
      <c r="V31" s="16"/>
      <c r="W31" s="41"/>
      <c r="X31" s="42"/>
      <c r="Y31" s="41"/>
      <c r="Z31" s="42"/>
      <c r="AA31" s="30">
        <f aca="true" t="shared" si="9" ref="AA31:AH31">SUM(AA17:AA30)</f>
        <v>29552</v>
      </c>
      <c r="AB31" s="30">
        <f t="shared" si="9"/>
        <v>2600536.049399998</v>
      </c>
      <c r="AC31" s="30">
        <f t="shared" si="9"/>
        <v>0</v>
      </c>
      <c r="AD31" s="30">
        <f t="shared" si="9"/>
        <v>0</v>
      </c>
      <c r="AE31" s="30">
        <f t="shared" si="9"/>
        <v>0</v>
      </c>
      <c r="AF31" s="30">
        <f t="shared" si="9"/>
        <v>0</v>
      </c>
      <c r="AG31" s="30">
        <f t="shared" si="9"/>
        <v>2580</v>
      </c>
      <c r="AH31" s="30">
        <f t="shared" si="9"/>
        <v>1311082.8</v>
      </c>
      <c r="AI31" s="30"/>
      <c r="AJ31" s="30"/>
      <c r="AK31" s="13">
        <f>SUM(AK17:AK29)</f>
        <v>2580</v>
      </c>
      <c r="AL31" s="17">
        <f aca="true" t="shared" si="10" ref="AL31:AR31">SUM(AL17:AL30)</f>
        <v>1311082.8</v>
      </c>
      <c r="AM31" s="17">
        <f>SUM(AM17:AM30)</f>
        <v>8800</v>
      </c>
      <c r="AN31" s="17">
        <f t="shared" si="10"/>
        <v>845988.1951142843</v>
      </c>
      <c r="AO31" s="17">
        <f>SUM(AO17:AO30)</f>
        <v>25772</v>
      </c>
      <c r="AP31" s="17">
        <f t="shared" si="10"/>
        <v>2805486.364285714</v>
      </c>
      <c r="AQ31" s="47">
        <f t="shared" si="10"/>
        <v>420</v>
      </c>
      <c r="AR31" s="47">
        <f t="shared" si="10"/>
        <v>2860</v>
      </c>
      <c r="AS31" s="48" t="s">
        <v>47</v>
      </c>
      <c r="AT31" s="48">
        <f>SUM(AT17:AT30)</f>
        <v>282907.3099999999</v>
      </c>
      <c r="AU31" s="13">
        <f>SUM(AU17:AU30)</f>
        <v>23332</v>
      </c>
      <c r="AV31" s="13">
        <f>SUM(AV17:AV30)</f>
        <v>3065630.654285714</v>
      </c>
      <c r="AW31" s="13">
        <f>SUM(AW17:AW30)</f>
        <v>22492</v>
      </c>
      <c r="AX31" s="13">
        <f>SUM(AX17:AX29)</f>
        <v>840</v>
      </c>
      <c r="AY31" s="125">
        <f>AA31+AK31-AM31-AU31</f>
        <v>0</v>
      </c>
    </row>
    <row r="32" spans="3:51" ht="15.75">
      <c r="C32" s="288"/>
      <c r="D32" s="288"/>
      <c r="E32" s="288"/>
      <c r="F32" s="288"/>
      <c r="G32" s="288"/>
      <c r="AY32" s="125"/>
    </row>
    <row r="33" spans="3:51" ht="15.75">
      <c r="C33" s="4"/>
      <c r="D33" s="33"/>
      <c r="E33" s="33"/>
      <c r="K33" s="34"/>
      <c r="L33" s="35"/>
      <c r="N33" s="35"/>
      <c r="O33" s="34"/>
      <c r="AY33" s="125"/>
    </row>
    <row r="34" spans="3:48" ht="15.75">
      <c r="C34" s="18" t="s">
        <v>78</v>
      </c>
      <c r="D34" s="36"/>
      <c r="E34" s="36"/>
      <c r="F34" s="20" t="s">
        <v>48</v>
      </c>
      <c r="I34" s="22"/>
      <c r="K34" s="196"/>
      <c r="M34" s="35"/>
      <c r="AK34" s="289" t="s">
        <v>48</v>
      </c>
      <c r="AL34" s="289"/>
      <c r="AV34" s="50"/>
    </row>
    <row r="35" spans="3:42" ht="15.75">
      <c r="C35" s="142"/>
      <c r="D35" s="196"/>
      <c r="E35" s="196"/>
      <c r="F35" s="23"/>
      <c r="H35" s="23"/>
      <c r="I35" s="22"/>
      <c r="J35" s="23"/>
      <c r="K35" s="196"/>
      <c r="AB35" s="50"/>
      <c r="AN35" s="14"/>
      <c r="AP35" s="51"/>
    </row>
    <row r="36" spans="3:11" ht="15.75">
      <c r="C36" s="142"/>
      <c r="D36" s="196"/>
      <c r="E36" s="196"/>
      <c r="F36" s="23"/>
      <c r="H36" s="23"/>
      <c r="I36" s="22"/>
      <c r="J36" s="23"/>
      <c r="K36" s="196"/>
    </row>
    <row r="37" spans="3:38" ht="15.75">
      <c r="C37" s="18" t="s">
        <v>49</v>
      </c>
      <c r="D37" s="36"/>
      <c r="E37" s="36"/>
      <c r="F37" s="20" t="s">
        <v>50</v>
      </c>
      <c r="I37" s="22"/>
      <c r="K37" s="290"/>
      <c r="L37" s="290"/>
      <c r="AK37" s="289" t="s">
        <v>51</v>
      </c>
      <c r="AL37" s="289"/>
    </row>
    <row r="38" spans="3:5" ht="15.75">
      <c r="C38" s="142" t="s">
        <v>52</v>
      </c>
      <c r="D38" s="196"/>
      <c r="E38" s="196"/>
    </row>
    <row r="39" spans="3:50" ht="34.5" customHeight="1">
      <c r="C39" s="19" t="s">
        <v>69</v>
      </c>
      <c r="D39" s="37"/>
      <c r="E39" s="37"/>
      <c r="F39" s="38"/>
      <c r="G39" s="38"/>
      <c r="H39" s="39"/>
      <c r="I39" s="39"/>
      <c r="J39" s="40"/>
      <c r="K39" s="39"/>
      <c r="L39" s="39"/>
      <c r="M39" s="39"/>
      <c r="N39" s="39"/>
      <c r="O39" s="39"/>
      <c r="AV39" s="14"/>
      <c r="AW39" s="14"/>
      <c r="AX39" s="14"/>
    </row>
    <row r="43" spans="4:46" s="195" customFormat="1" ht="15.75">
      <c r="D43" s="20"/>
      <c r="E43" s="20"/>
      <c r="F43" s="21"/>
      <c r="G43" s="21"/>
      <c r="H43" s="20"/>
      <c r="I43" s="20"/>
      <c r="J43" s="32"/>
      <c r="K43" s="20"/>
      <c r="L43" s="20"/>
      <c r="M43" s="20"/>
      <c r="N43" s="20"/>
      <c r="O43" s="20"/>
      <c r="P43" s="22"/>
      <c r="Q43" s="22"/>
      <c r="R43" s="22"/>
      <c r="S43" s="21"/>
      <c r="T43" s="21"/>
      <c r="W43" s="20"/>
      <c r="X43" s="20"/>
      <c r="Y43" s="20"/>
      <c r="Z43" s="20"/>
      <c r="AC43" s="20"/>
      <c r="AD43" s="20"/>
      <c r="AE43" s="20"/>
      <c r="AF43" s="20"/>
      <c r="AG43" s="20"/>
      <c r="AH43" s="20"/>
      <c r="AI43" s="20"/>
      <c r="AJ43" s="20"/>
      <c r="AO43" s="20"/>
      <c r="AP43" s="20"/>
      <c r="AQ43" s="20"/>
      <c r="AR43" s="20"/>
      <c r="AS43" s="20"/>
      <c r="AT43" s="20"/>
    </row>
    <row r="44" spans="4:46" s="195" customFormat="1" ht="15.75">
      <c r="D44" s="20"/>
      <c r="E44" s="20"/>
      <c r="F44" s="21"/>
      <c r="G44" s="21"/>
      <c r="H44" s="20"/>
      <c r="I44" s="20"/>
      <c r="J44" s="32"/>
      <c r="K44" s="20"/>
      <c r="L44" s="20"/>
      <c r="M44" s="20"/>
      <c r="N44" s="20"/>
      <c r="O44" s="20"/>
      <c r="P44" s="22"/>
      <c r="Q44" s="22"/>
      <c r="R44" s="22"/>
      <c r="S44" s="21"/>
      <c r="T44" s="21"/>
      <c r="W44" s="20"/>
      <c r="X44" s="20"/>
      <c r="Y44" s="20"/>
      <c r="Z44" s="20"/>
      <c r="AC44" s="20"/>
      <c r="AD44" s="20"/>
      <c r="AE44" s="20"/>
      <c r="AF44" s="20"/>
      <c r="AG44" s="20"/>
      <c r="AH44" s="20"/>
      <c r="AI44" s="20"/>
      <c r="AJ44" s="20"/>
      <c r="AO44" s="20"/>
      <c r="AP44" s="20"/>
      <c r="AQ44" s="20"/>
      <c r="AR44" s="20"/>
      <c r="AS44" s="20"/>
      <c r="AT44" s="20"/>
    </row>
  </sheetData>
  <sheetProtection/>
  <mergeCells count="47">
    <mergeCell ref="K37:L37"/>
    <mergeCell ref="AK37:AL37"/>
    <mergeCell ref="AM14:AN15"/>
    <mergeCell ref="AO14:AP15"/>
    <mergeCell ref="AQ14:AQ15"/>
    <mergeCell ref="Y14:Z15"/>
    <mergeCell ref="Q15:R15"/>
    <mergeCell ref="AC15:AD15"/>
    <mergeCell ref="AE15:AF15"/>
    <mergeCell ref="K14:L15"/>
    <mergeCell ref="W14:X15"/>
    <mergeCell ref="U14:V15"/>
    <mergeCell ref="O15:P15"/>
    <mergeCell ref="AU15:AV15"/>
    <mergeCell ref="AW15:AX15"/>
    <mergeCell ref="A31:G31"/>
    <mergeCell ref="AK14:AL15"/>
    <mergeCell ref="AG15:AH15"/>
    <mergeCell ref="AI15:AJ15"/>
    <mergeCell ref="I14:I16"/>
    <mergeCell ref="C32:G32"/>
    <mergeCell ref="AK34:AL34"/>
    <mergeCell ref="S14:S16"/>
    <mergeCell ref="AR14:AT15"/>
    <mergeCell ref="AU14:AX14"/>
    <mergeCell ref="M15:N15"/>
    <mergeCell ref="H14:H16"/>
    <mergeCell ref="G14:G16"/>
    <mergeCell ref="AA14:AB15"/>
    <mergeCell ref="AC14:AJ14"/>
    <mergeCell ref="J14:J16"/>
    <mergeCell ref="T14:T16"/>
    <mergeCell ref="M14:R14"/>
    <mergeCell ref="A14:A16"/>
    <mergeCell ref="B14:B16"/>
    <mergeCell ref="C14:C16"/>
    <mergeCell ref="D14:D16"/>
    <mergeCell ref="E14:E16"/>
    <mergeCell ref="F14:F16"/>
    <mergeCell ref="C13:N13"/>
    <mergeCell ref="AO13:AW13"/>
    <mergeCell ref="B6:AW6"/>
    <mergeCell ref="B7:AW7"/>
    <mergeCell ref="B8:AW8"/>
    <mergeCell ref="B9:AW9"/>
    <mergeCell ref="B10:AW10"/>
    <mergeCell ref="B11:AW11"/>
  </mergeCells>
  <printOptions/>
  <pageMargins left="0.15748031496062992" right="0.15748031496062992" top="0.4330708661417323" bottom="0.6299212598425197" header="0.11811023622047245" footer="0.15748031496062992"/>
  <pageSetup fitToHeight="1" fitToWidth="1" horizontalDpi="180" verticalDpi="180" orientation="landscape" paperSize="9" scale="2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46"/>
  <sheetViews>
    <sheetView view="pageBreakPreview" zoomScale="70" zoomScaleSheetLayoutView="70" zoomScalePageLayoutView="0" workbookViewId="0" topLeftCell="A1">
      <selection activeCell="V13" sqref="V13"/>
    </sheetView>
  </sheetViews>
  <sheetFormatPr defaultColWidth="9.140625" defaultRowHeight="15"/>
  <cols>
    <col min="1" max="1" width="4.28125" style="1" customWidth="1"/>
    <col min="2" max="2" width="21.28125" style="1" customWidth="1"/>
    <col min="3" max="3" width="30.57421875" style="239" customWidth="1"/>
    <col min="4" max="4" width="19.28125" style="20" hidden="1" customWidth="1"/>
    <col min="5" max="5" width="56.00390625" style="20" hidden="1" customWidth="1"/>
    <col min="6" max="6" width="8.140625" style="21" hidden="1" customWidth="1"/>
    <col min="7" max="7" width="9.421875" style="21" hidden="1" customWidth="1"/>
    <col min="8" max="8" width="13.28125" style="20" hidden="1" customWidth="1"/>
    <col min="9" max="9" width="10.00390625" style="20" hidden="1" customWidth="1"/>
    <col min="10" max="10" width="11.7109375" style="32" hidden="1" customWidth="1"/>
    <col min="11" max="11" width="9.00390625" style="20" hidden="1" customWidth="1"/>
    <col min="12" max="12" width="13.00390625" style="20" hidden="1" customWidth="1"/>
    <col min="13" max="13" width="9.57421875" style="20" hidden="1" customWidth="1"/>
    <col min="14" max="14" width="14.140625" style="20" hidden="1" customWidth="1"/>
    <col min="15" max="15" width="9.00390625" style="20" hidden="1" customWidth="1"/>
    <col min="16" max="16" width="15.00390625" style="22" hidden="1" customWidth="1"/>
    <col min="17" max="17" width="9.57421875" style="22" hidden="1" customWidth="1"/>
    <col min="18" max="18" width="14.140625" style="22" hidden="1" customWidth="1"/>
    <col min="19" max="19" width="14.421875" style="21" hidden="1" customWidth="1"/>
    <col min="20" max="20" width="12.140625" style="21" hidden="1" customWidth="1"/>
    <col min="21" max="21" width="7.8515625" style="1" customWidth="1"/>
    <col min="22" max="22" width="10.00390625" style="1" customWidth="1"/>
    <col min="23" max="23" width="9.57421875" style="22" hidden="1" customWidth="1"/>
    <col min="24" max="24" width="10.57421875" style="22" hidden="1" customWidth="1"/>
    <col min="25" max="25" width="8.140625" style="22" hidden="1" customWidth="1"/>
    <col min="26" max="26" width="11.140625" style="22" hidden="1" customWidth="1"/>
    <col min="27" max="27" width="11.57421875" style="1" customWidth="1"/>
    <col min="28" max="28" width="14.140625" style="1" customWidth="1"/>
    <col min="29" max="30" width="9.140625" style="22" hidden="1" customWidth="1"/>
    <col min="31" max="31" width="8.421875" style="22" hidden="1" customWidth="1"/>
    <col min="32" max="32" width="14.57421875" style="22" hidden="1" customWidth="1"/>
    <col min="33" max="33" width="12.421875" style="22" hidden="1" customWidth="1"/>
    <col min="34" max="36" width="17.421875" style="22" hidden="1" customWidth="1"/>
    <col min="37" max="37" width="11.140625" style="1" customWidth="1"/>
    <col min="38" max="38" width="14.421875" style="1" customWidth="1"/>
    <col min="39" max="39" width="17.421875" style="1" customWidth="1"/>
    <col min="40" max="40" width="19.57421875" style="1" customWidth="1"/>
    <col min="41" max="41" width="11.8515625" style="22" hidden="1" customWidth="1"/>
    <col min="42" max="42" width="16.140625" style="22" hidden="1" customWidth="1"/>
    <col min="43" max="43" width="13.00390625" style="22" hidden="1" customWidth="1"/>
    <col min="44" max="44" width="12.28125" style="22" hidden="1" customWidth="1"/>
    <col min="45" max="45" width="13.00390625" style="22" hidden="1" customWidth="1"/>
    <col min="46" max="46" width="15.57421875" style="22" hidden="1" customWidth="1"/>
    <col min="47" max="47" width="11.421875" style="1" customWidth="1"/>
    <col min="48" max="48" width="14.8515625" style="1" customWidth="1"/>
    <col min="49" max="49" width="22.00390625" style="1" customWidth="1"/>
    <col min="50" max="50" width="8.00390625" style="1" customWidth="1"/>
    <col min="51" max="16384" width="9.140625" style="1" customWidth="1"/>
  </cols>
  <sheetData>
    <row r="1" ht="15.75">
      <c r="J1" s="20"/>
    </row>
    <row r="2" spans="3:74" ht="21.75" customHeight="1">
      <c r="C2" s="1"/>
      <c r="D2" s="22"/>
      <c r="E2" s="22"/>
      <c r="H2" s="21"/>
      <c r="I2" s="21"/>
      <c r="J2" s="23"/>
      <c r="K2" s="23"/>
      <c r="L2" s="23"/>
      <c r="M2" s="23"/>
      <c r="N2" s="23"/>
      <c r="O2" s="23"/>
      <c r="P2" s="23"/>
      <c r="Q2" s="23"/>
      <c r="R2" s="23"/>
      <c r="AR2" s="43" t="s">
        <v>0</v>
      </c>
      <c r="AU2" s="2" t="s">
        <v>0</v>
      </c>
      <c r="AY2" s="49"/>
      <c r="BA2" s="49"/>
      <c r="BC2" s="49"/>
      <c r="BD2" s="49"/>
      <c r="BG2" s="49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35"/>
      <c r="BV2" s="235"/>
    </row>
    <row r="3" spans="3:74" ht="15" customHeight="1">
      <c r="C3" s="1"/>
      <c r="D3" s="22"/>
      <c r="E3" s="22"/>
      <c r="H3" s="21"/>
      <c r="I3" s="21"/>
      <c r="J3" s="23"/>
      <c r="K3" s="23"/>
      <c r="L3" s="23"/>
      <c r="M3" s="23"/>
      <c r="N3" s="23"/>
      <c r="O3" s="23"/>
      <c r="P3" s="23"/>
      <c r="Q3" s="23"/>
      <c r="R3" s="23"/>
      <c r="AR3" s="44" t="s">
        <v>1</v>
      </c>
      <c r="AU3" s="3" t="s">
        <v>1</v>
      </c>
      <c r="AY3" s="49"/>
      <c r="BA3" s="49"/>
      <c r="BC3" s="49"/>
      <c r="BD3" s="49"/>
      <c r="BG3" s="49"/>
      <c r="BI3" s="235"/>
      <c r="BJ3" s="235"/>
      <c r="BK3" s="235"/>
      <c r="BL3" s="235"/>
      <c r="BM3" s="235"/>
      <c r="BN3" s="235"/>
      <c r="BO3" s="235"/>
      <c r="BP3" s="235"/>
      <c r="BQ3" s="235"/>
      <c r="BR3" s="235"/>
      <c r="BS3" s="235"/>
      <c r="BT3" s="235"/>
      <c r="BU3" s="235"/>
      <c r="BV3" s="235"/>
    </row>
    <row r="4" spans="3:74" ht="15.75">
      <c r="C4" s="1"/>
      <c r="D4" s="22"/>
      <c r="E4" s="22"/>
      <c r="H4" s="21"/>
      <c r="I4" s="21"/>
      <c r="J4" s="23"/>
      <c r="K4" s="23"/>
      <c r="L4" s="23"/>
      <c r="M4" s="23"/>
      <c r="N4" s="23"/>
      <c r="O4" s="23"/>
      <c r="P4" s="23"/>
      <c r="Q4" s="23"/>
      <c r="R4" s="23"/>
      <c r="AR4" s="44" t="s">
        <v>2</v>
      </c>
      <c r="AU4" s="3" t="s">
        <v>2</v>
      </c>
      <c r="AY4" s="49"/>
      <c r="BA4" s="49"/>
      <c r="BC4" s="49"/>
      <c r="BD4" s="49"/>
      <c r="BG4" s="49"/>
      <c r="BI4" s="235"/>
      <c r="BJ4" s="235"/>
      <c r="BK4" s="235"/>
      <c r="BL4" s="235"/>
      <c r="BM4" s="235"/>
      <c r="BN4" s="235"/>
      <c r="BO4" s="235"/>
      <c r="BP4" s="235"/>
      <c r="BQ4" s="235"/>
      <c r="BR4" s="235"/>
      <c r="BS4" s="235"/>
      <c r="BT4" s="235"/>
      <c r="BU4" s="235"/>
      <c r="BV4" s="235"/>
    </row>
    <row r="5" spans="3:74" ht="15.75">
      <c r="C5" s="1"/>
      <c r="D5" s="22"/>
      <c r="E5" s="22"/>
      <c r="H5" s="21"/>
      <c r="I5" s="21"/>
      <c r="J5" s="23"/>
      <c r="K5" s="23"/>
      <c r="L5" s="23"/>
      <c r="M5" s="23"/>
      <c r="N5" s="23"/>
      <c r="O5" s="23"/>
      <c r="P5" s="23"/>
      <c r="Q5" s="23"/>
      <c r="R5" s="23"/>
      <c r="AR5" s="44" t="s">
        <v>3</v>
      </c>
      <c r="AU5" s="3" t="s">
        <v>3</v>
      </c>
      <c r="AY5" s="49"/>
      <c r="BA5" s="49"/>
      <c r="BC5" s="49"/>
      <c r="BD5" s="49"/>
      <c r="BG5" s="49"/>
      <c r="BI5" s="235"/>
      <c r="BJ5" s="235"/>
      <c r="BK5" s="235"/>
      <c r="BL5" s="235"/>
      <c r="BM5" s="235"/>
      <c r="BN5" s="235"/>
      <c r="BO5" s="235"/>
      <c r="BP5" s="235"/>
      <c r="BQ5" s="235"/>
      <c r="BR5" s="235"/>
      <c r="BS5" s="235"/>
      <c r="BT5" s="235"/>
      <c r="BU5" s="235"/>
      <c r="BV5" s="235"/>
    </row>
    <row r="6" spans="2:74" ht="15.75">
      <c r="B6" s="321" t="s">
        <v>4</v>
      </c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  <c r="AQ6" s="321"/>
      <c r="AR6" s="321"/>
      <c r="AS6" s="321"/>
      <c r="AT6" s="321"/>
      <c r="AU6" s="321"/>
      <c r="AV6" s="321"/>
      <c r="AW6" s="321"/>
      <c r="AX6" s="23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235"/>
      <c r="BP6" s="235"/>
      <c r="BQ6" s="235"/>
      <c r="BR6" s="235"/>
      <c r="BS6" s="235"/>
      <c r="BT6" s="235"/>
      <c r="BU6" s="235"/>
      <c r="BV6" s="235"/>
    </row>
    <row r="7" spans="2:74" ht="15.75">
      <c r="B7" s="322" t="s">
        <v>5</v>
      </c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23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235"/>
      <c r="BP7" s="235"/>
      <c r="BQ7" s="235"/>
      <c r="BR7" s="235"/>
      <c r="BS7" s="235"/>
      <c r="BT7" s="235"/>
      <c r="BU7" s="235"/>
      <c r="BV7" s="235"/>
    </row>
    <row r="8" spans="2:74" ht="15.75">
      <c r="B8" s="322" t="s">
        <v>6</v>
      </c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23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235"/>
      <c r="BP8" s="235"/>
      <c r="BQ8" s="235"/>
      <c r="BR8" s="235"/>
      <c r="BS8" s="235"/>
      <c r="BT8" s="235"/>
      <c r="BU8" s="235"/>
      <c r="BV8" s="235"/>
    </row>
    <row r="9" spans="2:74" ht="15.75">
      <c r="B9" s="315" t="s">
        <v>67</v>
      </c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23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235"/>
      <c r="BP9" s="235"/>
      <c r="BQ9" s="235"/>
      <c r="BR9" s="235"/>
      <c r="BS9" s="235"/>
      <c r="BT9" s="235"/>
      <c r="BU9" s="235"/>
      <c r="BV9" s="235"/>
    </row>
    <row r="10" spans="2:74" ht="15.75">
      <c r="B10" s="315" t="s">
        <v>129</v>
      </c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23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235"/>
      <c r="BP10" s="235"/>
      <c r="BQ10" s="235"/>
      <c r="BR10" s="235"/>
      <c r="BS10" s="235"/>
      <c r="BT10" s="235"/>
      <c r="BU10" s="235"/>
      <c r="BV10" s="235"/>
    </row>
    <row r="11" spans="2:74" s="7" customFormat="1" ht="15.75">
      <c r="B11" s="323" t="s">
        <v>7</v>
      </c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323"/>
      <c r="AU11" s="323"/>
      <c r="AV11" s="323"/>
      <c r="AW11" s="323"/>
      <c r="AX11" s="237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9"/>
      <c r="BP11" s="9"/>
      <c r="BQ11" s="9"/>
      <c r="BR11" s="9"/>
      <c r="BS11" s="9"/>
      <c r="BT11" s="9"/>
      <c r="BU11" s="9"/>
      <c r="BV11" s="9"/>
    </row>
    <row r="12" spans="3:74" ht="17.25" customHeight="1">
      <c r="C12" s="238"/>
      <c r="D12" s="24"/>
      <c r="E12" s="24"/>
      <c r="F12" s="24"/>
      <c r="G12" s="24"/>
      <c r="H12" s="25"/>
      <c r="I12" s="25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38"/>
      <c r="V12" s="238"/>
      <c r="W12" s="24"/>
      <c r="X12" s="24"/>
      <c r="Y12" s="24"/>
      <c r="Z12" s="24"/>
      <c r="AA12" s="238"/>
      <c r="AB12" s="238"/>
      <c r="AC12" s="24"/>
      <c r="AD12" s="24"/>
      <c r="AE12" s="24"/>
      <c r="AF12" s="24"/>
      <c r="AG12" s="24"/>
      <c r="AH12" s="24"/>
      <c r="AI12" s="24"/>
      <c r="AJ12" s="24"/>
      <c r="AK12" s="238"/>
      <c r="AL12" s="238"/>
      <c r="AM12" s="238"/>
      <c r="AN12" s="238"/>
      <c r="AO12" s="45"/>
      <c r="AP12" s="45"/>
      <c r="AQ12" s="45"/>
      <c r="AR12" s="45"/>
      <c r="AS12" s="45"/>
      <c r="AT12" s="45"/>
      <c r="AU12" s="10"/>
      <c r="AV12" s="10"/>
      <c r="AW12" s="10"/>
      <c r="AX12" s="10"/>
      <c r="AY12" s="9"/>
      <c r="AZ12" s="238"/>
      <c r="BA12" s="9"/>
      <c r="BB12" s="238"/>
      <c r="BC12" s="9"/>
      <c r="BD12" s="9"/>
      <c r="BE12" s="238"/>
      <c r="BF12" s="238"/>
      <c r="BG12" s="9"/>
      <c r="BH12" s="238"/>
      <c r="BI12" s="235"/>
      <c r="BJ12" s="235"/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</row>
    <row r="13" spans="3:50" ht="15.75"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26"/>
      <c r="AO13" s="316" t="s">
        <v>8</v>
      </c>
      <c r="AP13" s="316"/>
      <c r="AQ13" s="316"/>
      <c r="AR13" s="316"/>
      <c r="AS13" s="316"/>
      <c r="AT13" s="316"/>
      <c r="AU13" s="317"/>
      <c r="AV13" s="317"/>
      <c r="AW13" s="317"/>
      <c r="AX13" s="246"/>
    </row>
    <row r="14" spans="1:50" s="11" customFormat="1" ht="56.25" customHeight="1">
      <c r="A14" s="283" t="s">
        <v>9</v>
      </c>
      <c r="B14" s="318" t="s">
        <v>10</v>
      </c>
      <c r="C14" s="283" t="s">
        <v>11</v>
      </c>
      <c r="D14" s="303" t="s">
        <v>12</v>
      </c>
      <c r="E14" s="303" t="s">
        <v>106</v>
      </c>
      <c r="F14" s="303" t="s">
        <v>13</v>
      </c>
      <c r="G14" s="303" t="s">
        <v>14</v>
      </c>
      <c r="H14" s="303" t="s">
        <v>15</v>
      </c>
      <c r="I14" s="303" t="s">
        <v>16</v>
      </c>
      <c r="J14" s="303" t="s">
        <v>17</v>
      </c>
      <c r="K14" s="302" t="s">
        <v>120</v>
      </c>
      <c r="L14" s="302"/>
      <c r="M14" s="302" t="s">
        <v>18</v>
      </c>
      <c r="N14" s="302"/>
      <c r="O14" s="302"/>
      <c r="P14" s="302"/>
      <c r="Q14" s="302"/>
      <c r="R14" s="302"/>
      <c r="S14" s="311" t="s">
        <v>19</v>
      </c>
      <c r="T14" s="311" t="s">
        <v>68</v>
      </c>
      <c r="U14" s="314" t="s">
        <v>20</v>
      </c>
      <c r="V14" s="314"/>
      <c r="W14" s="303" t="s">
        <v>21</v>
      </c>
      <c r="X14" s="303"/>
      <c r="Y14" s="303" t="s">
        <v>22</v>
      </c>
      <c r="Z14" s="303"/>
      <c r="AA14" s="283" t="s">
        <v>53</v>
      </c>
      <c r="AB14" s="283"/>
      <c r="AC14" s="291" t="s">
        <v>66</v>
      </c>
      <c r="AD14" s="304"/>
      <c r="AE14" s="304"/>
      <c r="AF14" s="304"/>
      <c r="AG14" s="304"/>
      <c r="AH14" s="304"/>
      <c r="AI14" s="304"/>
      <c r="AJ14" s="292"/>
      <c r="AK14" s="305" t="s">
        <v>100</v>
      </c>
      <c r="AL14" s="306"/>
      <c r="AM14" s="305" t="s">
        <v>99</v>
      </c>
      <c r="AN14" s="309"/>
      <c r="AO14" s="291" t="s">
        <v>128</v>
      </c>
      <c r="AP14" s="292"/>
      <c r="AQ14" s="295" t="s">
        <v>23</v>
      </c>
      <c r="AR14" s="291" t="s">
        <v>65</v>
      </c>
      <c r="AS14" s="297"/>
      <c r="AT14" s="298"/>
      <c r="AU14" s="283" t="s">
        <v>127</v>
      </c>
      <c r="AV14" s="283"/>
      <c r="AW14" s="283"/>
      <c r="AX14" s="283"/>
    </row>
    <row r="15" spans="1:50" s="11" customFormat="1" ht="45" customHeight="1">
      <c r="A15" s="283"/>
      <c r="B15" s="319"/>
      <c r="C15" s="283"/>
      <c r="D15" s="303"/>
      <c r="E15" s="303"/>
      <c r="F15" s="303"/>
      <c r="G15" s="303"/>
      <c r="H15" s="303"/>
      <c r="I15" s="303"/>
      <c r="J15" s="303"/>
      <c r="K15" s="302"/>
      <c r="L15" s="302"/>
      <c r="M15" s="302" t="s">
        <v>24</v>
      </c>
      <c r="N15" s="302"/>
      <c r="O15" s="302" t="s">
        <v>25</v>
      </c>
      <c r="P15" s="302"/>
      <c r="Q15" s="302" t="s">
        <v>26</v>
      </c>
      <c r="R15" s="302"/>
      <c r="S15" s="312"/>
      <c r="T15" s="312"/>
      <c r="U15" s="314"/>
      <c r="V15" s="314"/>
      <c r="W15" s="303"/>
      <c r="X15" s="303"/>
      <c r="Y15" s="303"/>
      <c r="Z15" s="303"/>
      <c r="AA15" s="283"/>
      <c r="AB15" s="283"/>
      <c r="AC15" s="303" t="s">
        <v>27</v>
      </c>
      <c r="AD15" s="303"/>
      <c r="AE15" s="303" t="s">
        <v>28</v>
      </c>
      <c r="AF15" s="303"/>
      <c r="AG15" s="303" t="s">
        <v>101</v>
      </c>
      <c r="AH15" s="303"/>
      <c r="AI15" s="303" t="s">
        <v>96</v>
      </c>
      <c r="AJ15" s="303"/>
      <c r="AK15" s="307"/>
      <c r="AL15" s="308"/>
      <c r="AM15" s="307"/>
      <c r="AN15" s="310"/>
      <c r="AO15" s="293"/>
      <c r="AP15" s="294"/>
      <c r="AQ15" s="296"/>
      <c r="AR15" s="299"/>
      <c r="AS15" s="300"/>
      <c r="AT15" s="301"/>
      <c r="AU15" s="283" t="s">
        <v>29</v>
      </c>
      <c r="AV15" s="283"/>
      <c r="AW15" s="284" t="s">
        <v>30</v>
      </c>
      <c r="AX15" s="284"/>
    </row>
    <row r="16" spans="1:50" s="11" customFormat="1" ht="38.25">
      <c r="A16" s="283"/>
      <c r="B16" s="320"/>
      <c r="C16" s="283"/>
      <c r="D16" s="303"/>
      <c r="E16" s="303"/>
      <c r="F16" s="303"/>
      <c r="G16" s="303"/>
      <c r="H16" s="303"/>
      <c r="I16" s="303"/>
      <c r="J16" s="303"/>
      <c r="K16" s="27" t="s">
        <v>31</v>
      </c>
      <c r="L16" s="27" t="s">
        <v>32</v>
      </c>
      <c r="M16" s="27" t="s">
        <v>31</v>
      </c>
      <c r="N16" s="27" t="s">
        <v>32</v>
      </c>
      <c r="O16" s="27" t="s">
        <v>31</v>
      </c>
      <c r="P16" s="27" t="s">
        <v>32</v>
      </c>
      <c r="Q16" s="27" t="s">
        <v>31</v>
      </c>
      <c r="R16" s="27" t="s">
        <v>32</v>
      </c>
      <c r="S16" s="313"/>
      <c r="T16" s="313"/>
      <c r="U16" s="241" t="s">
        <v>33</v>
      </c>
      <c r="V16" s="241" t="s">
        <v>34</v>
      </c>
      <c r="W16" s="243" t="s">
        <v>33</v>
      </c>
      <c r="X16" s="243" t="s">
        <v>34</v>
      </c>
      <c r="Y16" s="243" t="s">
        <v>33</v>
      </c>
      <c r="Z16" s="243" t="s">
        <v>34</v>
      </c>
      <c r="AA16" s="245" t="s">
        <v>31</v>
      </c>
      <c r="AB16" s="245" t="s">
        <v>32</v>
      </c>
      <c r="AC16" s="244" t="s">
        <v>31</v>
      </c>
      <c r="AD16" s="244" t="s">
        <v>32</v>
      </c>
      <c r="AE16" s="244" t="s">
        <v>31</v>
      </c>
      <c r="AF16" s="244" t="s">
        <v>32</v>
      </c>
      <c r="AG16" s="244" t="s">
        <v>31</v>
      </c>
      <c r="AH16" s="244" t="s">
        <v>32</v>
      </c>
      <c r="AI16" s="244" t="s">
        <v>31</v>
      </c>
      <c r="AJ16" s="244" t="s">
        <v>32</v>
      </c>
      <c r="AK16" s="12" t="s">
        <v>35</v>
      </c>
      <c r="AL16" s="12" t="s">
        <v>36</v>
      </c>
      <c r="AM16" s="12" t="s">
        <v>35</v>
      </c>
      <c r="AN16" s="12" t="s">
        <v>36</v>
      </c>
      <c r="AO16" s="46" t="s">
        <v>35</v>
      </c>
      <c r="AP16" s="46" t="s">
        <v>36</v>
      </c>
      <c r="AQ16" s="46" t="s">
        <v>35</v>
      </c>
      <c r="AR16" s="46" t="s">
        <v>35</v>
      </c>
      <c r="AS16" s="46" t="s">
        <v>37</v>
      </c>
      <c r="AT16" s="46" t="s">
        <v>36</v>
      </c>
      <c r="AU16" s="245" t="s">
        <v>31</v>
      </c>
      <c r="AV16" s="245" t="s">
        <v>32</v>
      </c>
      <c r="AW16" s="245" t="s">
        <v>79</v>
      </c>
      <c r="AX16" s="242" t="s">
        <v>76</v>
      </c>
    </row>
    <row r="17" spans="1:51" s="82" customFormat="1" ht="15.75">
      <c r="A17" s="69"/>
      <c r="B17" s="70" t="s">
        <v>38</v>
      </c>
      <c r="C17" s="71" t="s">
        <v>54</v>
      </c>
      <c r="D17" s="71" t="s">
        <v>55</v>
      </c>
      <c r="E17" s="71"/>
      <c r="F17" s="69" t="s">
        <v>42</v>
      </c>
      <c r="G17" s="69" t="s">
        <v>42</v>
      </c>
      <c r="H17" s="72"/>
      <c r="I17" s="72"/>
      <c r="J17" s="70"/>
      <c r="K17" s="72"/>
      <c r="L17" s="70"/>
      <c r="M17" s="72"/>
      <c r="N17" s="73"/>
      <c r="O17" s="72"/>
      <c r="P17" s="73"/>
      <c r="Q17" s="72"/>
      <c r="R17" s="73"/>
      <c r="S17" s="74" t="s">
        <v>56</v>
      </c>
      <c r="T17" s="74"/>
      <c r="U17" s="75" t="s">
        <v>57</v>
      </c>
      <c r="V17" s="76">
        <v>43544</v>
      </c>
      <c r="W17" s="77" t="s">
        <v>58</v>
      </c>
      <c r="X17" s="76">
        <v>43551</v>
      </c>
      <c r="Y17" s="77"/>
      <c r="Z17" s="76"/>
      <c r="AA17" s="78">
        <v>3750</v>
      </c>
      <c r="AB17" s="73">
        <v>1049930</v>
      </c>
      <c r="AC17" s="72"/>
      <c r="AD17" s="73"/>
      <c r="AE17" s="72"/>
      <c r="AF17" s="73"/>
      <c r="AG17" s="72"/>
      <c r="AH17" s="73"/>
      <c r="AI17" s="73"/>
      <c r="AJ17" s="172"/>
      <c r="AK17" s="173">
        <f>SUM(AI17,AG17,AE17,AC17)</f>
        <v>0</v>
      </c>
      <c r="AL17" s="173">
        <f>SUM(AJ17,AH17,AF17,AD17)</f>
        <v>0</v>
      </c>
      <c r="AM17" s="174">
        <f>AA17+AK17-AU17</f>
        <v>390</v>
      </c>
      <c r="AN17" s="79">
        <f aca="true" t="shared" si="0" ref="AM17:AN32">AB17+AL17-AV17</f>
        <v>109192.71999999997</v>
      </c>
      <c r="AO17" s="78">
        <v>3540</v>
      </c>
      <c r="AP17" s="79">
        <v>1033131.12</v>
      </c>
      <c r="AQ17" s="78"/>
      <c r="AR17" s="78">
        <v>180</v>
      </c>
      <c r="AS17" s="79">
        <v>279.98133333333334</v>
      </c>
      <c r="AT17" s="79">
        <f aca="true" t="shared" si="1" ref="AT17:AT32">AS17*AR17</f>
        <v>50396.64</v>
      </c>
      <c r="AU17" s="80">
        <f>AO17+AQ17-AR17</f>
        <v>3360</v>
      </c>
      <c r="AV17" s="79">
        <f aca="true" t="shared" si="2" ref="AV17:AV32">AS17*AU17</f>
        <v>940737.28</v>
      </c>
      <c r="AW17" s="156">
        <f>7290-480-2880-30-30-60-30-30-30-30-150-180</f>
        <v>3360</v>
      </c>
      <c r="AX17" s="78"/>
      <c r="AY17" s="81">
        <f>AA17+AK17-AM17-AU17</f>
        <v>0</v>
      </c>
    </row>
    <row r="18" spans="1:51" s="96" customFormat="1" ht="15.75">
      <c r="A18" s="83"/>
      <c r="B18" s="84" t="s">
        <v>38</v>
      </c>
      <c r="C18" s="85" t="s">
        <v>59</v>
      </c>
      <c r="D18" s="85" t="s">
        <v>55</v>
      </c>
      <c r="E18" s="85"/>
      <c r="F18" s="83" t="s">
        <v>42</v>
      </c>
      <c r="G18" s="83" t="s">
        <v>42</v>
      </c>
      <c r="H18" s="86"/>
      <c r="I18" s="86"/>
      <c r="J18" s="84"/>
      <c r="K18" s="86"/>
      <c r="L18" s="84"/>
      <c r="M18" s="86"/>
      <c r="N18" s="87"/>
      <c r="O18" s="86"/>
      <c r="P18" s="87"/>
      <c r="Q18" s="86"/>
      <c r="R18" s="87"/>
      <c r="S18" s="88" t="s">
        <v>60</v>
      </c>
      <c r="T18" s="88"/>
      <c r="U18" s="89" t="s">
        <v>57</v>
      </c>
      <c r="V18" s="90">
        <v>43544</v>
      </c>
      <c r="W18" s="91" t="s">
        <v>58</v>
      </c>
      <c r="X18" s="90">
        <v>43551</v>
      </c>
      <c r="Y18" s="91"/>
      <c r="Z18" s="90"/>
      <c r="AA18" s="92">
        <v>90</v>
      </c>
      <c r="AB18" s="87">
        <v>125991.5994</v>
      </c>
      <c r="AC18" s="86"/>
      <c r="AD18" s="87"/>
      <c r="AE18" s="86"/>
      <c r="AF18" s="87"/>
      <c r="AG18" s="86"/>
      <c r="AH18" s="87"/>
      <c r="AI18" s="87"/>
      <c r="AJ18" s="87"/>
      <c r="AK18" s="86">
        <f aca="true" t="shared" si="3" ref="AK18:AL32">SUM(AI18,AG18,AE18,AC18)</f>
        <v>0</v>
      </c>
      <c r="AL18" s="86">
        <f t="shared" si="3"/>
        <v>0</v>
      </c>
      <c r="AM18" s="92">
        <f t="shared" si="0"/>
        <v>90</v>
      </c>
      <c r="AN18" s="93">
        <f t="shared" si="0"/>
        <v>125991.5994</v>
      </c>
      <c r="AO18" s="92">
        <v>0</v>
      </c>
      <c r="AP18" s="93">
        <v>0</v>
      </c>
      <c r="AQ18" s="92"/>
      <c r="AR18" s="92"/>
      <c r="AS18" s="93">
        <v>1399.90666</v>
      </c>
      <c r="AT18" s="93">
        <f t="shared" si="1"/>
        <v>0</v>
      </c>
      <c r="AU18" s="94">
        <f aca="true" t="shared" si="4" ref="AU18:AU25">SUM(AW18:AX18)</f>
        <v>0</v>
      </c>
      <c r="AV18" s="93">
        <f t="shared" si="2"/>
        <v>0</v>
      </c>
      <c r="AW18" s="157">
        <f>150-30-30-60-30</f>
        <v>0</v>
      </c>
      <c r="AX18" s="92"/>
      <c r="AY18" s="95">
        <f>AA18+AK18-AM18-AU18</f>
        <v>0</v>
      </c>
    </row>
    <row r="19" spans="1:51" s="96" customFormat="1" ht="15.75">
      <c r="A19" s="83"/>
      <c r="B19" s="84" t="s">
        <v>38</v>
      </c>
      <c r="C19" s="85" t="s">
        <v>121</v>
      </c>
      <c r="D19" s="85" t="s">
        <v>55</v>
      </c>
      <c r="E19" s="85" t="s">
        <v>122</v>
      </c>
      <c r="F19" s="83" t="s">
        <v>42</v>
      </c>
      <c r="G19" s="83" t="s">
        <v>42</v>
      </c>
      <c r="H19" s="86"/>
      <c r="I19" s="86"/>
      <c r="J19" s="84"/>
      <c r="K19" s="86"/>
      <c r="L19" s="84"/>
      <c r="M19" s="86"/>
      <c r="N19" s="87"/>
      <c r="O19" s="86"/>
      <c r="P19" s="87"/>
      <c r="Q19" s="86"/>
      <c r="R19" s="87"/>
      <c r="S19" s="88" t="s">
        <v>123</v>
      </c>
      <c r="T19" s="88" t="s">
        <v>124</v>
      </c>
      <c r="U19" s="89" t="s">
        <v>125</v>
      </c>
      <c r="V19" s="90">
        <v>43882</v>
      </c>
      <c r="W19" s="91" t="s">
        <v>126</v>
      </c>
      <c r="X19" s="90">
        <v>43914</v>
      </c>
      <c r="Y19" s="91"/>
      <c r="Z19" s="90"/>
      <c r="AA19" s="92">
        <v>0</v>
      </c>
      <c r="AB19" s="87">
        <v>0</v>
      </c>
      <c r="AC19" s="86"/>
      <c r="AD19" s="87"/>
      <c r="AE19" s="86"/>
      <c r="AF19" s="87"/>
      <c r="AG19" s="86">
        <v>420</v>
      </c>
      <c r="AH19" s="87">
        <v>543051.6</v>
      </c>
      <c r="AI19" s="87"/>
      <c r="AJ19" s="87"/>
      <c r="AK19" s="86">
        <f t="shared" si="3"/>
        <v>420</v>
      </c>
      <c r="AL19" s="86">
        <f t="shared" si="3"/>
        <v>543051.6</v>
      </c>
      <c r="AM19" s="92">
        <f t="shared" si="0"/>
        <v>0</v>
      </c>
      <c r="AN19" s="93">
        <f t="shared" si="0"/>
        <v>0</v>
      </c>
      <c r="AO19" s="92">
        <v>420</v>
      </c>
      <c r="AP19" s="93">
        <v>0</v>
      </c>
      <c r="AQ19" s="92"/>
      <c r="AR19" s="92"/>
      <c r="AS19" s="93">
        <v>1292.98</v>
      </c>
      <c r="AT19" s="93">
        <f t="shared" si="1"/>
        <v>0</v>
      </c>
      <c r="AU19" s="94">
        <f t="shared" si="4"/>
        <v>420</v>
      </c>
      <c r="AV19" s="93">
        <f t="shared" si="2"/>
        <v>543051.6</v>
      </c>
      <c r="AW19" s="157">
        <v>420</v>
      </c>
      <c r="AX19" s="92"/>
      <c r="AY19" s="95"/>
    </row>
    <row r="20" spans="1:51" s="188" customFormat="1" ht="15.75">
      <c r="A20" s="186"/>
      <c r="B20" s="177" t="s">
        <v>38</v>
      </c>
      <c r="C20" s="187" t="s">
        <v>108</v>
      </c>
      <c r="D20" s="187" t="s">
        <v>107</v>
      </c>
      <c r="E20" s="187" t="s">
        <v>110</v>
      </c>
      <c r="F20" s="176" t="s">
        <v>42</v>
      </c>
      <c r="G20" s="176" t="s">
        <v>42</v>
      </c>
      <c r="H20" s="178"/>
      <c r="I20" s="178"/>
      <c r="J20" s="177"/>
      <c r="K20" s="178"/>
      <c r="L20" s="177"/>
      <c r="M20" s="178"/>
      <c r="N20" s="179"/>
      <c r="O20" s="178"/>
      <c r="P20" s="179"/>
      <c r="Q20" s="178"/>
      <c r="R20" s="179"/>
      <c r="S20" s="180" t="s">
        <v>111</v>
      </c>
      <c r="T20" s="180" t="s">
        <v>91</v>
      </c>
      <c r="U20" s="180" t="s">
        <v>113</v>
      </c>
      <c r="V20" s="181">
        <v>43853</v>
      </c>
      <c r="W20" s="182" t="s">
        <v>131</v>
      </c>
      <c r="X20" s="181">
        <v>43879</v>
      </c>
      <c r="Y20" s="182" t="s">
        <v>115</v>
      </c>
      <c r="Z20" s="181">
        <v>43864</v>
      </c>
      <c r="AA20" s="183">
        <v>0</v>
      </c>
      <c r="AB20" s="179">
        <v>0</v>
      </c>
      <c r="AC20" s="178"/>
      <c r="AD20" s="179"/>
      <c r="AE20" s="178"/>
      <c r="AF20" s="179"/>
      <c r="AG20" s="178">
        <v>1440</v>
      </c>
      <c r="AH20" s="179">
        <v>538617.6</v>
      </c>
      <c r="AI20" s="179"/>
      <c r="AJ20" s="179"/>
      <c r="AK20" s="178">
        <f t="shared" si="3"/>
        <v>1440</v>
      </c>
      <c r="AL20" s="178">
        <f t="shared" si="3"/>
        <v>538617.6</v>
      </c>
      <c r="AM20" s="183">
        <f t="shared" si="0"/>
        <v>0</v>
      </c>
      <c r="AN20" s="184">
        <f t="shared" si="0"/>
        <v>0</v>
      </c>
      <c r="AO20" s="183">
        <v>1440</v>
      </c>
      <c r="AP20" s="184">
        <v>538617.6</v>
      </c>
      <c r="AQ20" s="183"/>
      <c r="AR20" s="183"/>
      <c r="AS20" s="184">
        <v>374.04</v>
      </c>
      <c r="AT20" s="184">
        <f>AS20*AR20</f>
        <v>0</v>
      </c>
      <c r="AU20" s="185">
        <f t="shared" si="4"/>
        <v>1440</v>
      </c>
      <c r="AV20" s="184">
        <f>AS20*AU20</f>
        <v>538617.6</v>
      </c>
      <c r="AW20" s="189">
        <v>1440</v>
      </c>
      <c r="AX20" s="183"/>
      <c r="AY20" s="95">
        <f aca="true" t="shared" si="5" ref="AY20:AY30">AA20+AK20-AM20-AU20</f>
        <v>0</v>
      </c>
    </row>
    <row r="21" spans="1:51" s="188" customFormat="1" ht="15.75">
      <c r="A21" s="186"/>
      <c r="B21" s="177" t="s">
        <v>38</v>
      </c>
      <c r="C21" s="187" t="s">
        <v>108</v>
      </c>
      <c r="D21" s="187" t="s">
        <v>107</v>
      </c>
      <c r="E21" s="187" t="s">
        <v>110</v>
      </c>
      <c r="F21" s="176" t="s">
        <v>42</v>
      </c>
      <c r="G21" s="176" t="s">
        <v>42</v>
      </c>
      <c r="H21" s="178"/>
      <c r="I21" s="178"/>
      <c r="J21" s="177"/>
      <c r="K21" s="178"/>
      <c r="L21" s="177"/>
      <c r="M21" s="178"/>
      <c r="N21" s="179"/>
      <c r="O21" s="178"/>
      <c r="P21" s="179"/>
      <c r="Q21" s="178"/>
      <c r="R21" s="179"/>
      <c r="S21" s="180" t="s">
        <v>111</v>
      </c>
      <c r="T21" s="180" t="s">
        <v>91</v>
      </c>
      <c r="U21" s="180" t="s">
        <v>130</v>
      </c>
      <c r="V21" s="181">
        <v>43920</v>
      </c>
      <c r="W21" s="182" t="s">
        <v>132</v>
      </c>
      <c r="X21" s="181">
        <v>43948</v>
      </c>
      <c r="Y21" s="182"/>
      <c r="Z21" s="181"/>
      <c r="AA21" s="183">
        <v>0</v>
      </c>
      <c r="AB21" s="179">
        <v>0</v>
      </c>
      <c r="AC21" s="178"/>
      <c r="AD21" s="179"/>
      <c r="AE21" s="178"/>
      <c r="AF21" s="179"/>
      <c r="AG21" s="178">
        <v>120</v>
      </c>
      <c r="AH21" s="179">
        <v>44884.8</v>
      </c>
      <c r="AI21" s="179"/>
      <c r="AJ21" s="179"/>
      <c r="AK21" s="178">
        <f aca="true" t="shared" si="6" ref="AK21:AL23">SUM(AI21,AG21,AE21,AC21)</f>
        <v>120</v>
      </c>
      <c r="AL21" s="178">
        <f t="shared" si="6"/>
        <v>44884.8</v>
      </c>
      <c r="AM21" s="183">
        <f aca="true" t="shared" si="7" ref="AM21:AN23">AA21+AK21-AU21</f>
        <v>0</v>
      </c>
      <c r="AN21" s="184">
        <f t="shared" si="7"/>
        <v>0</v>
      </c>
      <c r="AO21" s="183">
        <v>0</v>
      </c>
      <c r="AP21" s="184">
        <v>0</v>
      </c>
      <c r="AQ21" s="183">
        <v>120</v>
      </c>
      <c r="AR21" s="183"/>
      <c r="AS21" s="184">
        <v>374.04</v>
      </c>
      <c r="AT21" s="184">
        <f>AS21*AR21</f>
        <v>0</v>
      </c>
      <c r="AU21" s="185">
        <f t="shared" si="4"/>
        <v>120</v>
      </c>
      <c r="AV21" s="184">
        <f>AS21*AU21</f>
        <v>44884.8</v>
      </c>
      <c r="AW21" s="189">
        <v>120</v>
      </c>
      <c r="AX21" s="183"/>
      <c r="AY21" s="95"/>
    </row>
    <row r="22" spans="1:51" s="232" customFormat="1" ht="15.75">
      <c r="A22" s="219"/>
      <c r="B22" s="220" t="s">
        <v>38</v>
      </c>
      <c r="C22" s="221" t="s">
        <v>109</v>
      </c>
      <c r="D22" s="221" t="s">
        <v>107</v>
      </c>
      <c r="E22" s="221" t="s">
        <v>110</v>
      </c>
      <c r="F22" s="222" t="s">
        <v>42</v>
      </c>
      <c r="G22" s="222" t="s">
        <v>42</v>
      </c>
      <c r="H22" s="223"/>
      <c r="I22" s="223"/>
      <c r="J22" s="220"/>
      <c r="K22" s="223"/>
      <c r="L22" s="220"/>
      <c r="M22" s="223"/>
      <c r="N22" s="224"/>
      <c r="O22" s="223"/>
      <c r="P22" s="224"/>
      <c r="Q22" s="223"/>
      <c r="R22" s="224"/>
      <c r="S22" s="225" t="s">
        <v>112</v>
      </c>
      <c r="T22" s="225" t="s">
        <v>91</v>
      </c>
      <c r="U22" s="225" t="s">
        <v>113</v>
      </c>
      <c r="V22" s="226">
        <v>43853</v>
      </c>
      <c r="W22" s="227" t="s">
        <v>131</v>
      </c>
      <c r="X22" s="226">
        <v>43879</v>
      </c>
      <c r="Y22" s="227" t="s">
        <v>115</v>
      </c>
      <c r="Z22" s="226">
        <v>43864</v>
      </c>
      <c r="AA22" s="228">
        <v>0</v>
      </c>
      <c r="AB22" s="224">
        <v>0</v>
      </c>
      <c r="AC22" s="223"/>
      <c r="AD22" s="224"/>
      <c r="AE22" s="223"/>
      <c r="AF22" s="224"/>
      <c r="AG22" s="223">
        <v>720</v>
      </c>
      <c r="AH22" s="224">
        <v>229413.6</v>
      </c>
      <c r="AI22" s="224"/>
      <c r="AJ22" s="224"/>
      <c r="AK22" s="223">
        <f t="shared" si="6"/>
        <v>720</v>
      </c>
      <c r="AL22" s="223">
        <f t="shared" si="6"/>
        <v>229413.6</v>
      </c>
      <c r="AM22" s="228">
        <f t="shared" si="7"/>
        <v>0</v>
      </c>
      <c r="AN22" s="229">
        <f t="shared" si="7"/>
        <v>0</v>
      </c>
      <c r="AO22" s="228">
        <v>720</v>
      </c>
      <c r="AP22" s="229">
        <v>229413.6</v>
      </c>
      <c r="AQ22" s="228"/>
      <c r="AR22" s="228"/>
      <c r="AS22" s="229">
        <v>318.63</v>
      </c>
      <c r="AT22" s="229">
        <f>AS22*AR22</f>
        <v>0</v>
      </c>
      <c r="AU22" s="230">
        <f t="shared" si="4"/>
        <v>720</v>
      </c>
      <c r="AV22" s="229">
        <f>AS22*AU22</f>
        <v>229413.6</v>
      </c>
      <c r="AW22" s="233">
        <v>720</v>
      </c>
      <c r="AX22" s="228"/>
      <c r="AY22" s="231">
        <f t="shared" si="5"/>
        <v>0</v>
      </c>
    </row>
    <row r="23" spans="1:51" s="232" customFormat="1" ht="15.75">
      <c r="A23" s="219"/>
      <c r="B23" s="220" t="s">
        <v>38</v>
      </c>
      <c r="C23" s="221" t="s">
        <v>109</v>
      </c>
      <c r="D23" s="221" t="s">
        <v>107</v>
      </c>
      <c r="E23" s="221" t="s">
        <v>110</v>
      </c>
      <c r="F23" s="222" t="s">
        <v>42</v>
      </c>
      <c r="G23" s="222" t="s">
        <v>42</v>
      </c>
      <c r="H23" s="223"/>
      <c r="I23" s="223"/>
      <c r="J23" s="220"/>
      <c r="K23" s="223"/>
      <c r="L23" s="220"/>
      <c r="M23" s="223"/>
      <c r="N23" s="224"/>
      <c r="O23" s="223"/>
      <c r="P23" s="224"/>
      <c r="Q23" s="223"/>
      <c r="R23" s="224"/>
      <c r="S23" s="225" t="s">
        <v>112</v>
      </c>
      <c r="T23" s="225" t="s">
        <v>91</v>
      </c>
      <c r="U23" s="225" t="s">
        <v>130</v>
      </c>
      <c r="V23" s="226">
        <v>43920</v>
      </c>
      <c r="W23" s="227" t="s">
        <v>132</v>
      </c>
      <c r="X23" s="226">
        <v>43948</v>
      </c>
      <c r="Y23" s="227"/>
      <c r="Z23" s="226"/>
      <c r="AA23" s="228">
        <v>0</v>
      </c>
      <c r="AB23" s="224">
        <v>0</v>
      </c>
      <c r="AC23" s="223"/>
      <c r="AD23" s="224"/>
      <c r="AE23" s="223"/>
      <c r="AF23" s="224"/>
      <c r="AG23" s="223">
        <v>60</v>
      </c>
      <c r="AH23" s="224">
        <v>19117.8</v>
      </c>
      <c r="AI23" s="224"/>
      <c r="AJ23" s="224"/>
      <c r="AK23" s="223">
        <f t="shared" si="6"/>
        <v>60</v>
      </c>
      <c r="AL23" s="223">
        <f t="shared" si="6"/>
        <v>19117.8</v>
      </c>
      <c r="AM23" s="228">
        <f t="shared" si="7"/>
        <v>0</v>
      </c>
      <c r="AN23" s="229">
        <f t="shared" si="7"/>
        <v>0</v>
      </c>
      <c r="AO23" s="228">
        <v>0</v>
      </c>
      <c r="AP23" s="229">
        <v>0</v>
      </c>
      <c r="AQ23" s="228">
        <v>60</v>
      </c>
      <c r="AR23" s="228"/>
      <c r="AS23" s="229">
        <v>318.63</v>
      </c>
      <c r="AT23" s="229">
        <f>AS23*AR23</f>
        <v>0</v>
      </c>
      <c r="AU23" s="230">
        <f t="shared" si="4"/>
        <v>60</v>
      </c>
      <c r="AV23" s="229">
        <f>AS23*AU23</f>
        <v>19117.8</v>
      </c>
      <c r="AW23" s="233">
        <v>60</v>
      </c>
      <c r="AX23" s="228"/>
      <c r="AY23" s="231"/>
    </row>
    <row r="24" spans="1:51" s="110" customFormat="1" ht="15.75">
      <c r="A24" s="97"/>
      <c r="B24" s="98" t="s">
        <v>38</v>
      </c>
      <c r="C24" s="99" t="s">
        <v>87</v>
      </c>
      <c r="D24" s="99" t="s">
        <v>40</v>
      </c>
      <c r="E24" s="99"/>
      <c r="F24" s="97" t="s">
        <v>42</v>
      </c>
      <c r="G24" s="97" t="s">
        <v>42</v>
      </c>
      <c r="H24" s="100"/>
      <c r="I24" s="100"/>
      <c r="J24" s="98"/>
      <c r="K24" s="100"/>
      <c r="L24" s="98"/>
      <c r="M24" s="100"/>
      <c r="N24" s="101"/>
      <c r="O24" s="100"/>
      <c r="P24" s="101"/>
      <c r="Q24" s="100"/>
      <c r="R24" s="101"/>
      <c r="S24" s="102" t="s">
        <v>89</v>
      </c>
      <c r="T24" s="102" t="s">
        <v>91</v>
      </c>
      <c r="U24" s="103" t="s">
        <v>93</v>
      </c>
      <c r="V24" s="104">
        <v>43784</v>
      </c>
      <c r="W24" s="105" t="s">
        <v>94</v>
      </c>
      <c r="X24" s="104">
        <v>43802</v>
      </c>
      <c r="Y24" s="105"/>
      <c r="Z24" s="104"/>
      <c r="AA24" s="106">
        <v>3600</v>
      </c>
      <c r="AB24" s="101">
        <v>18864</v>
      </c>
      <c r="AC24" s="100"/>
      <c r="AD24" s="101"/>
      <c r="AE24" s="100"/>
      <c r="AF24" s="101"/>
      <c r="AG24" s="100"/>
      <c r="AH24" s="101"/>
      <c r="AI24" s="101"/>
      <c r="AJ24" s="101"/>
      <c r="AK24" s="100">
        <f t="shared" si="3"/>
        <v>0</v>
      </c>
      <c r="AL24" s="100">
        <f t="shared" si="3"/>
        <v>0</v>
      </c>
      <c r="AM24" s="106">
        <f t="shared" si="0"/>
        <v>1630</v>
      </c>
      <c r="AN24" s="107">
        <f t="shared" si="0"/>
        <v>8541.199999999999</v>
      </c>
      <c r="AO24" s="106">
        <v>2300</v>
      </c>
      <c r="AP24" s="107">
        <v>16820.4</v>
      </c>
      <c r="AQ24" s="106"/>
      <c r="AR24" s="106">
        <v>330</v>
      </c>
      <c r="AS24" s="107">
        <v>5.24</v>
      </c>
      <c r="AT24" s="107">
        <f t="shared" si="1"/>
        <v>1729.2</v>
      </c>
      <c r="AU24" s="108">
        <f t="shared" si="4"/>
        <v>1970</v>
      </c>
      <c r="AV24" s="107">
        <f t="shared" si="2"/>
        <v>10322.800000000001</v>
      </c>
      <c r="AW24" s="155">
        <f>3600-390-910-330</f>
        <v>1970</v>
      </c>
      <c r="AX24" s="106"/>
      <c r="AY24" s="95">
        <f t="shared" si="5"/>
        <v>0</v>
      </c>
    </row>
    <row r="25" spans="1:51" s="140" customFormat="1" ht="15.75">
      <c r="A25" s="127"/>
      <c r="B25" s="128" t="s">
        <v>38</v>
      </c>
      <c r="C25" s="129" t="s">
        <v>88</v>
      </c>
      <c r="D25" s="129" t="s">
        <v>40</v>
      </c>
      <c r="E25" s="129"/>
      <c r="F25" s="127" t="s">
        <v>42</v>
      </c>
      <c r="G25" s="127" t="s">
        <v>42</v>
      </c>
      <c r="H25" s="130"/>
      <c r="I25" s="130"/>
      <c r="J25" s="128"/>
      <c r="K25" s="130"/>
      <c r="L25" s="128"/>
      <c r="M25" s="130"/>
      <c r="N25" s="131"/>
      <c r="O25" s="130"/>
      <c r="P25" s="131"/>
      <c r="Q25" s="130"/>
      <c r="R25" s="131"/>
      <c r="S25" s="132" t="s">
        <v>90</v>
      </c>
      <c r="T25" s="132" t="s">
        <v>92</v>
      </c>
      <c r="U25" s="133" t="s">
        <v>93</v>
      </c>
      <c r="V25" s="134">
        <v>43784</v>
      </c>
      <c r="W25" s="135" t="s">
        <v>94</v>
      </c>
      <c r="X25" s="134">
        <v>43802</v>
      </c>
      <c r="Y25" s="135"/>
      <c r="Z25" s="134"/>
      <c r="AA25" s="136">
        <v>14600</v>
      </c>
      <c r="AB25" s="131">
        <v>234622</v>
      </c>
      <c r="AC25" s="130"/>
      <c r="AD25" s="131"/>
      <c r="AE25" s="130"/>
      <c r="AF25" s="131"/>
      <c r="AG25" s="130"/>
      <c r="AH25" s="131"/>
      <c r="AI25" s="131"/>
      <c r="AJ25" s="131"/>
      <c r="AK25" s="130">
        <f t="shared" si="3"/>
        <v>0</v>
      </c>
      <c r="AL25" s="130">
        <f t="shared" si="3"/>
        <v>0</v>
      </c>
      <c r="AM25" s="136">
        <f t="shared" si="0"/>
        <v>2130</v>
      </c>
      <c r="AN25" s="137">
        <f t="shared" si="0"/>
        <v>34229.100000000006</v>
      </c>
      <c r="AO25" s="136">
        <v>12980</v>
      </c>
      <c r="AP25" s="137">
        <v>223051.6</v>
      </c>
      <c r="AQ25" s="136"/>
      <c r="AR25" s="136">
        <v>510</v>
      </c>
      <c r="AS25" s="137">
        <v>16.07</v>
      </c>
      <c r="AT25" s="137">
        <f t="shared" si="1"/>
        <v>8195.7</v>
      </c>
      <c r="AU25" s="138">
        <f t="shared" si="4"/>
        <v>12470</v>
      </c>
      <c r="AV25" s="137">
        <f t="shared" si="2"/>
        <v>200392.9</v>
      </c>
      <c r="AW25" s="158">
        <f>14600-720-900-510</f>
        <v>12470</v>
      </c>
      <c r="AX25" s="136"/>
      <c r="AY25" s="95">
        <f t="shared" si="5"/>
        <v>0</v>
      </c>
    </row>
    <row r="26" spans="1:51" s="66" customFormat="1" ht="15.75">
      <c r="A26" s="52"/>
      <c r="B26" s="53" t="s">
        <v>38</v>
      </c>
      <c r="C26" s="54" t="s">
        <v>39</v>
      </c>
      <c r="D26" s="54" t="s">
        <v>40</v>
      </c>
      <c r="E26" s="54"/>
      <c r="F26" s="52" t="s">
        <v>41</v>
      </c>
      <c r="G26" s="52" t="s">
        <v>41</v>
      </c>
      <c r="H26" s="55">
        <v>394</v>
      </c>
      <c r="I26" s="55">
        <v>21</v>
      </c>
      <c r="J26" s="53">
        <v>9.4</v>
      </c>
      <c r="K26" s="55">
        <v>8280</v>
      </c>
      <c r="L26" s="53">
        <v>77500.8</v>
      </c>
      <c r="M26" s="55">
        <v>19180</v>
      </c>
      <c r="N26" s="56">
        <v>584222.8</v>
      </c>
      <c r="O26" s="55">
        <v>2520</v>
      </c>
      <c r="P26" s="56">
        <v>27090</v>
      </c>
      <c r="Q26" s="55">
        <v>8280</v>
      </c>
      <c r="R26" s="56">
        <v>77500.8</v>
      </c>
      <c r="S26" s="57" t="s">
        <v>61</v>
      </c>
      <c r="T26" s="57"/>
      <c r="U26" s="57" t="s">
        <v>62</v>
      </c>
      <c r="V26" s="58">
        <v>43549</v>
      </c>
      <c r="W26" s="59" t="s">
        <v>63</v>
      </c>
      <c r="X26" s="60">
        <v>43541</v>
      </c>
      <c r="Y26" s="61" t="s">
        <v>64</v>
      </c>
      <c r="Z26" s="58">
        <v>43565</v>
      </c>
      <c r="AA26" s="62">
        <v>5340</v>
      </c>
      <c r="AB26" s="56">
        <v>36714.279999998216</v>
      </c>
      <c r="AC26" s="55"/>
      <c r="AD26" s="56"/>
      <c r="AE26" s="55"/>
      <c r="AF26" s="56"/>
      <c r="AG26" s="55"/>
      <c r="AH26" s="56"/>
      <c r="AI26" s="56"/>
      <c r="AJ26" s="56"/>
      <c r="AK26" s="55">
        <f t="shared" si="3"/>
        <v>0</v>
      </c>
      <c r="AL26" s="55">
        <f t="shared" si="3"/>
        <v>0</v>
      </c>
      <c r="AM26" s="62">
        <f t="shared" si="0"/>
        <v>4440</v>
      </c>
      <c r="AN26" s="63">
        <f t="shared" si="0"/>
        <v>30526.479999998515</v>
      </c>
      <c r="AO26" s="62">
        <v>900</v>
      </c>
      <c r="AP26" s="63">
        <v>9487.959999999539</v>
      </c>
      <c r="AQ26" s="62"/>
      <c r="AR26" s="62"/>
      <c r="AS26" s="68">
        <v>6.875333333333</v>
      </c>
      <c r="AT26" s="63">
        <f t="shared" si="1"/>
        <v>0</v>
      </c>
      <c r="AU26" s="64">
        <f aca="true" t="shared" si="8" ref="AU26:AU32">AO26+AQ26-AR26</f>
        <v>900</v>
      </c>
      <c r="AV26" s="63">
        <f t="shared" si="2"/>
        <v>6187.7999999997</v>
      </c>
      <c r="AW26" s="154">
        <f>8280-180-540-2880-660-3660-300</f>
        <v>60</v>
      </c>
      <c r="AX26" s="154">
        <f>540-540+2880-1560-480</f>
        <v>840</v>
      </c>
      <c r="AY26" s="95">
        <f t="shared" si="5"/>
        <v>0</v>
      </c>
    </row>
    <row r="27" spans="1:51" s="212" customFormat="1" ht="15.75" hidden="1">
      <c r="A27" s="197"/>
      <c r="B27" s="198" t="s">
        <v>38</v>
      </c>
      <c r="C27" s="199" t="s">
        <v>119</v>
      </c>
      <c r="D27" s="199" t="s">
        <v>40</v>
      </c>
      <c r="E27" s="199"/>
      <c r="F27" s="197" t="s">
        <v>42</v>
      </c>
      <c r="G27" s="197" t="s">
        <v>42</v>
      </c>
      <c r="H27" s="200">
        <v>17</v>
      </c>
      <c r="I27" s="200">
        <v>21</v>
      </c>
      <c r="J27" s="198">
        <v>36</v>
      </c>
      <c r="K27" s="200">
        <v>365</v>
      </c>
      <c r="L27" s="198">
        <v>13147.3</v>
      </c>
      <c r="M27" s="200"/>
      <c r="N27" s="201"/>
      <c r="O27" s="200">
        <v>8332</v>
      </c>
      <c r="P27" s="201">
        <v>304867.88</v>
      </c>
      <c r="Q27" s="200">
        <v>365</v>
      </c>
      <c r="R27" s="201">
        <v>13147.3</v>
      </c>
      <c r="S27" s="202"/>
      <c r="T27" s="202"/>
      <c r="U27" s="202"/>
      <c r="V27" s="203"/>
      <c r="W27" s="204"/>
      <c r="X27" s="205"/>
      <c r="Y27" s="206"/>
      <c r="Z27" s="203"/>
      <c r="AA27" s="207">
        <v>0</v>
      </c>
      <c r="AB27" s="201">
        <v>0</v>
      </c>
      <c r="AC27" s="200"/>
      <c r="AD27" s="201"/>
      <c r="AE27" s="200"/>
      <c r="AF27" s="201"/>
      <c r="AG27" s="200"/>
      <c r="AH27" s="201"/>
      <c r="AI27" s="201"/>
      <c r="AJ27" s="201"/>
      <c r="AK27" s="200"/>
      <c r="AL27" s="200"/>
      <c r="AM27" s="207"/>
      <c r="AN27" s="208"/>
      <c r="AO27" s="207"/>
      <c r="AP27" s="208"/>
      <c r="AQ27" s="207"/>
      <c r="AR27" s="207"/>
      <c r="AS27" s="209"/>
      <c r="AT27" s="208"/>
      <c r="AU27" s="210"/>
      <c r="AV27" s="208"/>
      <c r="AW27" s="207"/>
      <c r="AX27" s="207"/>
      <c r="AY27" s="211"/>
    </row>
    <row r="28" spans="1:51" s="126" customFormat="1" ht="15.75">
      <c r="A28" s="111"/>
      <c r="B28" s="112" t="s">
        <v>38</v>
      </c>
      <c r="C28" s="113" t="s">
        <v>43</v>
      </c>
      <c r="D28" s="113" t="s">
        <v>44</v>
      </c>
      <c r="E28" s="113"/>
      <c r="F28" s="111" t="s">
        <v>41</v>
      </c>
      <c r="G28" s="111" t="s">
        <v>41</v>
      </c>
      <c r="H28" s="114">
        <v>579</v>
      </c>
      <c r="I28" s="114">
        <v>3</v>
      </c>
      <c r="J28" s="112">
        <v>590.6</v>
      </c>
      <c r="K28" s="114">
        <v>1736</v>
      </c>
      <c r="L28" s="112">
        <v>1025229.5</v>
      </c>
      <c r="M28" s="114">
        <v>1440</v>
      </c>
      <c r="N28" s="115">
        <v>2193768</v>
      </c>
      <c r="O28" s="114">
        <v>6000</v>
      </c>
      <c r="P28" s="115">
        <v>3158340</v>
      </c>
      <c r="Q28" s="114">
        <v>1736</v>
      </c>
      <c r="R28" s="115">
        <v>1025229.52</v>
      </c>
      <c r="S28" s="116" t="s">
        <v>45</v>
      </c>
      <c r="T28" s="116"/>
      <c r="U28" s="117" t="s">
        <v>46</v>
      </c>
      <c r="V28" s="118">
        <v>43188</v>
      </c>
      <c r="W28" s="119" t="s">
        <v>77</v>
      </c>
      <c r="X28" s="118">
        <v>43164</v>
      </c>
      <c r="Y28" s="120"/>
      <c r="Z28" s="121"/>
      <c r="AA28" s="122">
        <v>16</v>
      </c>
      <c r="AB28" s="115">
        <v>9378.24</v>
      </c>
      <c r="AC28" s="114"/>
      <c r="AD28" s="115"/>
      <c r="AE28" s="114"/>
      <c r="AF28" s="115"/>
      <c r="AG28" s="114"/>
      <c r="AH28" s="115"/>
      <c r="AI28" s="115"/>
      <c r="AJ28" s="115"/>
      <c r="AK28" s="114">
        <f t="shared" si="3"/>
        <v>0</v>
      </c>
      <c r="AL28" s="114">
        <f t="shared" si="3"/>
        <v>0</v>
      </c>
      <c r="AM28" s="122">
        <f t="shared" si="0"/>
        <v>16</v>
      </c>
      <c r="AN28" s="123">
        <f t="shared" si="0"/>
        <v>9378.24</v>
      </c>
      <c r="AO28" s="122">
        <v>0</v>
      </c>
      <c r="AP28" s="123">
        <v>0</v>
      </c>
      <c r="AQ28" s="122"/>
      <c r="AR28" s="122"/>
      <c r="AS28" s="123">
        <v>586.14</v>
      </c>
      <c r="AT28" s="123">
        <f t="shared" si="1"/>
        <v>0</v>
      </c>
      <c r="AU28" s="124">
        <f t="shared" si="8"/>
        <v>0</v>
      </c>
      <c r="AV28" s="123">
        <f t="shared" si="2"/>
        <v>0</v>
      </c>
      <c r="AW28" s="122">
        <f>AU28</f>
        <v>0</v>
      </c>
      <c r="AX28" s="122"/>
      <c r="AY28" s="95">
        <f t="shared" si="5"/>
        <v>0</v>
      </c>
    </row>
    <row r="29" spans="1:51" s="126" customFormat="1" ht="15.75">
      <c r="A29" s="111"/>
      <c r="B29" s="112" t="s">
        <v>38</v>
      </c>
      <c r="C29" s="113" t="s">
        <v>43</v>
      </c>
      <c r="D29" s="113" t="s">
        <v>44</v>
      </c>
      <c r="E29" s="113"/>
      <c r="F29" s="111" t="s">
        <v>41</v>
      </c>
      <c r="G29" s="111" t="s">
        <v>41</v>
      </c>
      <c r="H29" s="114"/>
      <c r="I29" s="114"/>
      <c r="J29" s="112"/>
      <c r="K29" s="114"/>
      <c r="L29" s="112"/>
      <c r="M29" s="114"/>
      <c r="N29" s="115"/>
      <c r="O29" s="114"/>
      <c r="P29" s="115"/>
      <c r="Q29" s="114"/>
      <c r="R29" s="115"/>
      <c r="S29" s="116" t="s">
        <v>70</v>
      </c>
      <c r="T29" s="116" t="s">
        <v>72</v>
      </c>
      <c r="U29" s="117" t="s">
        <v>74</v>
      </c>
      <c r="V29" s="118">
        <v>43650</v>
      </c>
      <c r="W29" s="119" t="s">
        <v>75</v>
      </c>
      <c r="X29" s="118">
        <v>43663</v>
      </c>
      <c r="Y29" s="120"/>
      <c r="Z29" s="121"/>
      <c r="AA29" s="122">
        <v>280</v>
      </c>
      <c r="AB29" s="115">
        <v>148270.9</v>
      </c>
      <c r="AC29" s="114"/>
      <c r="AD29" s="115"/>
      <c r="AE29" s="114"/>
      <c r="AF29" s="115"/>
      <c r="AG29" s="114"/>
      <c r="AH29" s="115"/>
      <c r="AI29" s="115"/>
      <c r="AJ29" s="115"/>
      <c r="AK29" s="114">
        <f t="shared" si="3"/>
        <v>0</v>
      </c>
      <c r="AL29" s="114">
        <f t="shared" si="3"/>
        <v>0</v>
      </c>
      <c r="AM29" s="122">
        <f t="shared" si="0"/>
        <v>280</v>
      </c>
      <c r="AN29" s="123">
        <f t="shared" si="0"/>
        <v>148270.9</v>
      </c>
      <c r="AO29" s="122">
        <v>0</v>
      </c>
      <c r="AP29" s="123">
        <v>0</v>
      </c>
      <c r="AQ29" s="122"/>
      <c r="AR29" s="122"/>
      <c r="AS29" s="123">
        <v>529.5389285714285</v>
      </c>
      <c r="AT29" s="123">
        <f t="shared" si="1"/>
        <v>0</v>
      </c>
      <c r="AU29" s="124">
        <f t="shared" si="8"/>
        <v>0</v>
      </c>
      <c r="AV29" s="123">
        <f t="shared" si="2"/>
        <v>0</v>
      </c>
      <c r="AW29" s="122">
        <f>AU29</f>
        <v>0</v>
      </c>
      <c r="AX29" s="122"/>
      <c r="AY29" s="95">
        <f t="shared" si="5"/>
        <v>0</v>
      </c>
    </row>
    <row r="30" spans="1:51" s="126" customFormat="1" ht="15.75">
      <c r="A30" s="111"/>
      <c r="B30" s="112" t="s">
        <v>38</v>
      </c>
      <c r="C30" s="113" t="s">
        <v>43</v>
      </c>
      <c r="D30" s="113" t="s">
        <v>44</v>
      </c>
      <c r="E30" s="113"/>
      <c r="F30" s="111" t="s">
        <v>41</v>
      </c>
      <c r="G30" s="111" t="s">
        <v>41</v>
      </c>
      <c r="H30" s="114"/>
      <c r="I30" s="114"/>
      <c r="J30" s="112"/>
      <c r="K30" s="114"/>
      <c r="L30" s="112"/>
      <c r="M30" s="114"/>
      <c r="N30" s="115"/>
      <c r="O30" s="114"/>
      <c r="P30" s="115"/>
      <c r="Q30" s="114"/>
      <c r="R30" s="115"/>
      <c r="S30" s="116" t="s">
        <v>71</v>
      </c>
      <c r="T30" s="116" t="s">
        <v>73</v>
      </c>
      <c r="U30" s="117" t="s">
        <v>74</v>
      </c>
      <c r="V30" s="118">
        <v>43650</v>
      </c>
      <c r="W30" s="119" t="s">
        <v>75</v>
      </c>
      <c r="X30" s="118">
        <v>43663</v>
      </c>
      <c r="Y30" s="120"/>
      <c r="Z30" s="121"/>
      <c r="AA30" s="122">
        <v>140</v>
      </c>
      <c r="AB30" s="115">
        <v>74135.45</v>
      </c>
      <c r="AC30" s="114"/>
      <c r="AD30" s="115"/>
      <c r="AE30" s="114"/>
      <c r="AF30" s="115"/>
      <c r="AG30" s="114"/>
      <c r="AH30" s="115"/>
      <c r="AI30" s="115"/>
      <c r="AJ30" s="115"/>
      <c r="AK30" s="114">
        <f t="shared" si="3"/>
        <v>0</v>
      </c>
      <c r="AL30" s="114">
        <f t="shared" si="3"/>
        <v>0</v>
      </c>
      <c r="AM30" s="122">
        <f t="shared" si="0"/>
        <v>140</v>
      </c>
      <c r="AN30" s="123">
        <f t="shared" si="0"/>
        <v>74135.45</v>
      </c>
      <c r="AO30" s="122">
        <v>0</v>
      </c>
      <c r="AP30" s="123">
        <v>0</v>
      </c>
      <c r="AQ30" s="122"/>
      <c r="AR30" s="122"/>
      <c r="AS30" s="123">
        <v>529.5389285714285</v>
      </c>
      <c r="AT30" s="123">
        <f t="shared" si="1"/>
        <v>0</v>
      </c>
      <c r="AU30" s="124">
        <f t="shared" si="8"/>
        <v>0</v>
      </c>
      <c r="AV30" s="123">
        <f t="shared" si="2"/>
        <v>0</v>
      </c>
      <c r="AW30" s="122">
        <f>AU30</f>
        <v>0</v>
      </c>
      <c r="AX30" s="122"/>
      <c r="AY30" s="95">
        <f t="shared" si="5"/>
        <v>0</v>
      </c>
    </row>
    <row r="31" spans="1:51" s="126" customFormat="1" ht="15.75">
      <c r="A31" s="111"/>
      <c r="B31" s="112" t="s">
        <v>38</v>
      </c>
      <c r="C31" s="113" t="s">
        <v>43</v>
      </c>
      <c r="D31" s="113" t="s">
        <v>44</v>
      </c>
      <c r="E31" s="113"/>
      <c r="F31" s="111" t="s">
        <v>41</v>
      </c>
      <c r="G31" s="111" t="s">
        <v>41</v>
      </c>
      <c r="H31" s="114"/>
      <c r="I31" s="114"/>
      <c r="J31" s="112"/>
      <c r="K31" s="114"/>
      <c r="L31" s="112"/>
      <c r="M31" s="114"/>
      <c r="N31" s="115"/>
      <c r="O31" s="114"/>
      <c r="P31" s="115"/>
      <c r="Q31" s="114"/>
      <c r="R31" s="115"/>
      <c r="S31" s="116" t="s">
        <v>70</v>
      </c>
      <c r="T31" s="116" t="s">
        <v>72</v>
      </c>
      <c r="U31" s="117" t="s">
        <v>80</v>
      </c>
      <c r="V31" s="118">
        <v>43692</v>
      </c>
      <c r="W31" s="119" t="s">
        <v>81</v>
      </c>
      <c r="X31" s="118">
        <v>43710</v>
      </c>
      <c r="Y31" s="120" t="s">
        <v>82</v>
      </c>
      <c r="Z31" s="121">
        <v>43696</v>
      </c>
      <c r="AA31" s="122">
        <v>1120</v>
      </c>
      <c r="AB31" s="115">
        <v>582342.8</v>
      </c>
      <c r="AC31" s="114"/>
      <c r="AD31" s="115"/>
      <c r="AE31" s="114"/>
      <c r="AF31" s="115"/>
      <c r="AG31" s="114"/>
      <c r="AH31" s="115"/>
      <c r="AI31" s="115"/>
      <c r="AJ31" s="115"/>
      <c r="AK31" s="114">
        <f t="shared" si="3"/>
        <v>0</v>
      </c>
      <c r="AL31" s="114">
        <f t="shared" si="3"/>
        <v>0</v>
      </c>
      <c r="AM31" s="122">
        <f t="shared" si="0"/>
        <v>914</v>
      </c>
      <c r="AN31" s="123">
        <f t="shared" si="0"/>
        <v>475233.3207142858</v>
      </c>
      <c r="AO31" s="122">
        <v>416</v>
      </c>
      <c r="AP31" s="123">
        <v>434677.30428571434</v>
      </c>
      <c r="AQ31" s="122"/>
      <c r="AR31" s="122">
        <v>210</v>
      </c>
      <c r="AS31" s="123">
        <v>519.9489285714286</v>
      </c>
      <c r="AT31" s="123">
        <f t="shared" si="1"/>
        <v>109189.27500000001</v>
      </c>
      <c r="AU31" s="124">
        <f t="shared" si="8"/>
        <v>206</v>
      </c>
      <c r="AV31" s="123">
        <f t="shared" si="2"/>
        <v>107109.47928571429</v>
      </c>
      <c r="AW31" s="159">
        <f>AU31</f>
        <v>206</v>
      </c>
      <c r="AX31" s="122"/>
      <c r="AY31" s="125">
        <f>AA31+AK31-AM31-AU31</f>
        <v>0</v>
      </c>
    </row>
    <row r="32" spans="1:51" s="126" customFormat="1" ht="15.75">
      <c r="A32" s="111"/>
      <c r="B32" s="112" t="s">
        <v>38</v>
      </c>
      <c r="C32" s="113" t="s">
        <v>43</v>
      </c>
      <c r="D32" s="113" t="s">
        <v>44</v>
      </c>
      <c r="E32" s="113"/>
      <c r="F32" s="111" t="s">
        <v>41</v>
      </c>
      <c r="G32" s="111" t="s">
        <v>41</v>
      </c>
      <c r="H32" s="114"/>
      <c r="I32" s="114"/>
      <c r="J32" s="112"/>
      <c r="K32" s="114"/>
      <c r="L32" s="112"/>
      <c r="M32" s="114"/>
      <c r="N32" s="115"/>
      <c r="O32" s="114"/>
      <c r="P32" s="115"/>
      <c r="Q32" s="114"/>
      <c r="R32" s="115"/>
      <c r="S32" s="116" t="s">
        <v>83</v>
      </c>
      <c r="T32" s="116" t="s">
        <v>84</v>
      </c>
      <c r="U32" s="117" t="s">
        <v>85</v>
      </c>
      <c r="V32" s="118">
        <v>43759</v>
      </c>
      <c r="W32" s="119" t="s">
        <v>86</v>
      </c>
      <c r="X32" s="118">
        <v>40486</v>
      </c>
      <c r="Y32" s="120"/>
      <c r="Z32" s="121"/>
      <c r="AA32" s="122">
        <v>616</v>
      </c>
      <c r="AB32" s="115">
        <v>320286.78</v>
      </c>
      <c r="AC32" s="114"/>
      <c r="AD32" s="115"/>
      <c r="AE32" s="114"/>
      <c r="AF32" s="115"/>
      <c r="AG32" s="114"/>
      <c r="AH32" s="115"/>
      <c r="AI32" s="115"/>
      <c r="AJ32" s="115"/>
      <c r="AK32" s="114">
        <f t="shared" si="3"/>
        <v>0</v>
      </c>
      <c r="AL32" s="114">
        <f t="shared" si="3"/>
        <v>0</v>
      </c>
      <c r="AM32" s="122">
        <f t="shared" si="0"/>
        <v>0</v>
      </c>
      <c r="AN32" s="123">
        <f t="shared" si="0"/>
        <v>0</v>
      </c>
      <c r="AO32" s="122">
        <v>616</v>
      </c>
      <c r="AP32" s="123">
        <v>320286.78</v>
      </c>
      <c r="AQ32" s="122"/>
      <c r="AR32" s="122"/>
      <c r="AS32" s="123">
        <v>519.9460714285715</v>
      </c>
      <c r="AT32" s="123">
        <f t="shared" si="1"/>
        <v>0</v>
      </c>
      <c r="AU32" s="124">
        <f t="shared" si="8"/>
        <v>616</v>
      </c>
      <c r="AV32" s="123">
        <f t="shared" si="2"/>
        <v>320286.78</v>
      </c>
      <c r="AW32" s="159">
        <f>AU32</f>
        <v>616</v>
      </c>
      <c r="AX32" s="122"/>
      <c r="AY32" s="125">
        <f>AA32+AK32-AM32-AU32</f>
        <v>0</v>
      </c>
    </row>
    <row r="33" spans="1:51" s="49" customFormat="1" ht="15.75">
      <c r="A33" s="285" t="s">
        <v>29</v>
      </c>
      <c r="B33" s="286"/>
      <c r="C33" s="286"/>
      <c r="D33" s="286"/>
      <c r="E33" s="286"/>
      <c r="F33" s="286"/>
      <c r="G33" s="287"/>
      <c r="H33" s="28"/>
      <c r="I33" s="28">
        <f>SUM(I17:I26)</f>
        <v>21</v>
      </c>
      <c r="J33" s="29"/>
      <c r="K33" s="28">
        <f>SUM(K17:K26)</f>
        <v>8280</v>
      </c>
      <c r="L33" s="29">
        <f>SUM(L17:L26)</f>
        <v>77500.8</v>
      </c>
      <c r="M33" s="28"/>
      <c r="N33" s="30">
        <f>SUM(N17:N26)</f>
        <v>584222.8</v>
      </c>
      <c r="O33" s="28"/>
      <c r="P33" s="30">
        <f>SUM(P17:P26)</f>
        <v>27090</v>
      </c>
      <c r="Q33" s="28"/>
      <c r="R33" s="30">
        <f>SUM(R17:R26)</f>
        <v>77500.8</v>
      </c>
      <c r="S33" s="31"/>
      <c r="T33" s="31"/>
      <c r="U33" s="15"/>
      <c r="V33" s="16"/>
      <c r="W33" s="41"/>
      <c r="X33" s="42"/>
      <c r="Y33" s="41"/>
      <c r="Z33" s="42"/>
      <c r="AA33" s="30">
        <f aca="true" t="shared" si="9" ref="AA33:AH33">SUM(AA17:AA32)</f>
        <v>29552</v>
      </c>
      <c r="AB33" s="30">
        <f t="shared" si="9"/>
        <v>2600536.049399998</v>
      </c>
      <c r="AC33" s="30">
        <f t="shared" si="9"/>
        <v>0</v>
      </c>
      <c r="AD33" s="30">
        <f t="shared" si="9"/>
        <v>0</v>
      </c>
      <c r="AE33" s="30">
        <f t="shared" si="9"/>
        <v>0</v>
      </c>
      <c r="AF33" s="30">
        <f t="shared" si="9"/>
        <v>0</v>
      </c>
      <c r="AG33" s="30">
        <f t="shared" si="9"/>
        <v>2760</v>
      </c>
      <c r="AH33" s="30">
        <f t="shared" si="9"/>
        <v>1375085.4000000001</v>
      </c>
      <c r="AI33" s="30"/>
      <c r="AJ33" s="30"/>
      <c r="AK33" s="13">
        <f>SUM(AK17:AK31)</f>
        <v>2760</v>
      </c>
      <c r="AL33" s="17">
        <f aca="true" t="shared" si="10" ref="AL33:AR33">SUM(AL17:AL32)</f>
        <v>1375085.4000000001</v>
      </c>
      <c r="AM33" s="17">
        <f>SUM(AM17:AM32)</f>
        <v>10030</v>
      </c>
      <c r="AN33" s="17">
        <f t="shared" si="10"/>
        <v>1015499.0101142842</v>
      </c>
      <c r="AO33" s="17">
        <f>SUM(AO17:AO32)</f>
        <v>23332</v>
      </c>
      <c r="AP33" s="17">
        <f t="shared" si="10"/>
        <v>2805486.364285714</v>
      </c>
      <c r="AQ33" s="47">
        <f t="shared" si="10"/>
        <v>180</v>
      </c>
      <c r="AR33" s="47">
        <f t="shared" si="10"/>
        <v>1230</v>
      </c>
      <c r="AS33" s="48" t="s">
        <v>47</v>
      </c>
      <c r="AT33" s="48">
        <f>SUM(AT17:AT32)</f>
        <v>169510.815</v>
      </c>
      <c r="AU33" s="13">
        <f>SUM(AU17:AU32)</f>
        <v>22282</v>
      </c>
      <c r="AV33" s="13">
        <f>SUM(AV17:AV32)</f>
        <v>2960122.4392857132</v>
      </c>
      <c r="AW33" s="13">
        <f>SUM(AW17:AW32)</f>
        <v>21442</v>
      </c>
      <c r="AX33" s="13">
        <f>SUM(AX17:AX31)</f>
        <v>840</v>
      </c>
      <c r="AY33" s="125">
        <f>AA33+AK33-AM33-AU33</f>
        <v>0</v>
      </c>
    </row>
    <row r="34" spans="3:51" ht="15.75">
      <c r="C34" s="288"/>
      <c r="D34" s="288"/>
      <c r="E34" s="288"/>
      <c r="F34" s="288"/>
      <c r="G34" s="288"/>
      <c r="AY34" s="125"/>
    </row>
    <row r="35" spans="3:51" ht="15.75">
      <c r="C35" s="4"/>
      <c r="D35" s="33"/>
      <c r="E35" s="33"/>
      <c r="K35" s="34"/>
      <c r="L35" s="35"/>
      <c r="N35" s="35"/>
      <c r="O35" s="34"/>
      <c r="AY35" s="125"/>
    </row>
    <row r="36" spans="3:48" ht="15.75">
      <c r="C36" s="18" t="s">
        <v>78</v>
      </c>
      <c r="D36" s="36"/>
      <c r="E36" s="36"/>
      <c r="F36" s="20" t="s">
        <v>48</v>
      </c>
      <c r="I36" s="22"/>
      <c r="K36" s="240"/>
      <c r="M36" s="35"/>
      <c r="AK36" s="289" t="s">
        <v>48</v>
      </c>
      <c r="AL36" s="289"/>
      <c r="AV36" s="50"/>
    </row>
    <row r="37" spans="3:42" ht="15.75">
      <c r="C37" s="142"/>
      <c r="D37" s="240"/>
      <c r="E37" s="240"/>
      <c r="F37" s="23"/>
      <c r="H37" s="23"/>
      <c r="I37" s="22"/>
      <c r="J37" s="23"/>
      <c r="K37" s="240"/>
      <c r="AB37" s="50"/>
      <c r="AN37" s="14"/>
      <c r="AP37" s="51"/>
    </row>
    <row r="38" spans="3:11" ht="15.75">
      <c r="C38" s="142"/>
      <c r="D38" s="240"/>
      <c r="E38" s="240"/>
      <c r="F38" s="23"/>
      <c r="H38" s="23"/>
      <c r="I38" s="22"/>
      <c r="J38" s="23"/>
      <c r="K38" s="240"/>
    </row>
    <row r="39" spans="3:38" ht="15.75">
      <c r="C39" s="18" t="s">
        <v>49</v>
      </c>
      <c r="D39" s="36"/>
      <c r="E39" s="36"/>
      <c r="F39" s="20" t="s">
        <v>50</v>
      </c>
      <c r="I39" s="22"/>
      <c r="K39" s="290"/>
      <c r="L39" s="290"/>
      <c r="AK39" s="289" t="s">
        <v>51</v>
      </c>
      <c r="AL39" s="289"/>
    </row>
    <row r="40" spans="3:5" ht="15.75">
      <c r="C40" s="142" t="s">
        <v>52</v>
      </c>
      <c r="D40" s="240"/>
      <c r="E40" s="240"/>
    </row>
    <row r="41" spans="3:50" ht="34.5" customHeight="1">
      <c r="C41" s="19" t="s">
        <v>69</v>
      </c>
      <c r="D41" s="37"/>
      <c r="E41" s="37"/>
      <c r="F41" s="38"/>
      <c r="G41" s="38"/>
      <c r="H41" s="39"/>
      <c r="I41" s="39"/>
      <c r="J41" s="40"/>
      <c r="K41" s="39"/>
      <c r="L41" s="39"/>
      <c r="M41" s="39"/>
      <c r="N41" s="39"/>
      <c r="O41" s="39"/>
      <c r="AV41" s="14"/>
      <c r="AW41" s="14"/>
      <c r="AX41" s="14"/>
    </row>
    <row r="45" spans="4:46" s="239" customFormat="1" ht="15.75">
      <c r="D45" s="20"/>
      <c r="E45" s="20"/>
      <c r="F45" s="21"/>
      <c r="G45" s="21"/>
      <c r="H45" s="20"/>
      <c r="I45" s="20"/>
      <c r="J45" s="32"/>
      <c r="K45" s="20"/>
      <c r="L45" s="20"/>
      <c r="M45" s="20"/>
      <c r="N45" s="20"/>
      <c r="O45" s="20"/>
      <c r="P45" s="22"/>
      <c r="Q45" s="22"/>
      <c r="R45" s="22"/>
      <c r="S45" s="21"/>
      <c r="T45" s="21"/>
      <c r="W45" s="20"/>
      <c r="X45" s="20"/>
      <c r="Y45" s="20"/>
      <c r="Z45" s="20"/>
      <c r="AC45" s="20"/>
      <c r="AD45" s="20"/>
      <c r="AE45" s="20"/>
      <c r="AF45" s="20"/>
      <c r="AG45" s="20"/>
      <c r="AH45" s="20"/>
      <c r="AI45" s="20"/>
      <c r="AJ45" s="20"/>
      <c r="AO45" s="20"/>
      <c r="AP45" s="20"/>
      <c r="AQ45" s="20"/>
      <c r="AR45" s="20"/>
      <c r="AS45" s="20"/>
      <c r="AT45" s="20"/>
    </row>
    <row r="46" spans="4:46" s="239" customFormat="1" ht="15.75">
      <c r="D46" s="20"/>
      <c r="E46" s="20"/>
      <c r="F46" s="21"/>
      <c r="G46" s="21"/>
      <c r="H46" s="20"/>
      <c r="I46" s="20"/>
      <c r="J46" s="32"/>
      <c r="K46" s="20"/>
      <c r="L46" s="20"/>
      <c r="M46" s="20"/>
      <c r="N46" s="20"/>
      <c r="O46" s="20"/>
      <c r="P46" s="22"/>
      <c r="Q46" s="22"/>
      <c r="R46" s="22"/>
      <c r="S46" s="21"/>
      <c r="T46" s="21"/>
      <c r="W46" s="20"/>
      <c r="X46" s="20"/>
      <c r="Y46" s="20"/>
      <c r="Z46" s="20"/>
      <c r="AC46" s="20"/>
      <c r="AD46" s="20"/>
      <c r="AE46" s="20"/>
      <c r="AF46" s="20"/>
      <c r="AG46" s="20"/>
      <c r="AH46" s="20"/>
      <c r="AI46" s="20"/>
      <c r="AJ46" s="20"/>
      <c r="AO46" s="20"/>
      <c r="AP46" s="20"/>
      <c r="AQ46" s="20"/>
      <c r="AR46" s="20"/>
      <c r="AS46" s="20"/>
      <c r="AT46" s="20"/>
    </row>
  </sheetData>
  <sheetProtection/>
  <mergeCells count="47">
    <mergeCell ref="K39:L39"/>
    <mergeCell ref="AK39:AL39"/>
    <mergeCell ref="AM14:AN15"/>
    <mergeCell ref="AO14:AP15"/>
    <mergeCell ref="AQ14:AQ15"/>
    <mergeCell ref="Y14:Z15"/>
    <mergeCell ref="Q15:R15"/>
    <mergeCell ref="AC15:AD15"/>
    <mergeCell ref="AE15:AF15"/>
    <mergeCell ref="K14:L15"/>
    <mergeCell ref="W14:X15"/>
    <mergeCell ref="U14:V15"/>
    <mergeCell ref="O15:P15"/>
    <mergeCell ref="AU15:AV15"/>
    <mergeCell ref="AW15:AX15"/>
    <mergeCell ref="A33:G33"/>
    <mergeCell ref="AK14:AL15"/>
    <mergeCell ref="AG15:AH15"/>
    <mergeCell ref="AI15:AJ15"/>
    <mergeCell ref="I14:I16"/>
    <mergeCell ref="C34:G34"/>
    <mergeCell ref="AK36:AL36"/>
    <mergeCell ref="S14:S16"/>
    <mergeCell ref="AR14:AT15"/>
    <mergeCell ref="AU14:AX14"/>
    <mergeCell ref="M15:N15"/>
    <mergeCell ref="H14:H16"/>
    <mergeCell ref="G14:G16"/>
    <mergeCell ref="AA14:AB15"/>
    <mergeCell ref="AC14:AJ14"/>
    <mergeCell ref="J14:J16"/>
    <mergeCell ref="T14:T16"/>
    <mergeCell ref="M14:R14"/>
    <mergeCell ref="A14:A16"/>
    <mergeCell ref="B14:B16"/>
    <mergeCell ref="C14:C16"/>
    <mergeCell ref="D14:D16"/>
    <mergeCell ref="E14:E16"/>
    <mergeCell ref="F14:F16"/>
    <mergeCell ref="C13:N13"/>
    <mergeCell ref="AO13:AW13"/>
    <mergeCell ref="B6:AW6"/>
    <mergeCell ref="B7:AW7"/>
    <mergeCell ref="B8:AW8"/>
    <mergeCell ref="B9:AW9"/>
    <mergeCell ref="B10:AW10"/>
    <mergeCell ref="B11:AW11"/>
  </mergeCells>
  <printOptions/>
  <pageMargins left="0.15748031496062992" right="0.15748031496062992" top="0.4330708661417323" bottom="0.6299212598425197" header="0.11811023622047245" footer="0.15748031496062992"/>
  <pageSetup fitToHeight="0" fitToWidth="1" horizontalDpi="180" verticalDpi="18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view="pageBreakPreview" zoomScale="85" zoomScaleSheetLayoutView="85" zoomScalePageLayoutView="0" workbookViewId="0" topLeftCell="A1">
      <selection activeCell="AR14" sqref="AR14:AT15"/>
    </sheetView>
  </sheetViews>
  <sheetFormatPr defaultColWidth="9.140625" defaultRowHeight="15"/>
  <cols>
    <col min="1" max="1" width="4.28125" style="1" customWidth="1"/>
    <col min="2" max="2" width="21.28125" style="1" customWidth="1"/>
    <col min="3" max="3" width="30.57421875" style="257" customWidth="1"/>
    <col min="4" max="4" width="19.28125" style="20" hidden="1" customWidth="1"/>
    <col min="5" max="5" width="56.00390625" style="20" hidden="1" customWidth="1"/>
    <col min="6" max="6" width="8.140625" style="21" hidden="1" customWidth="1"/>
    <col min="7" max="7" width="9.421875" style="21" hidden="1" customWidth="1"/>
    <col min="8" max="8" width="13.28125" style="20" hidden="1" customWidth="1"/>
    <col min="9" max="9" width="10.00390625" style="20" hidden="1" customWidth="1"/>
    <col min="10" max="10" width="11.7109375" style="32" hidden="1" customWidth="1"/>
    <col min="11" max="11" width="9.00390625" style="20" hidden="1" customWidth="1"/>
    <col min="12" max="12" width="13.00390625" style="20" hidden="1" customWidth="1"/>
    <col min="13" max="13" width="9.57421875" style="20" hidden="1" customWidth="1"/>
    <col min="14" max="14" width="14.140625" style="20" hidden="1" customWidth="1"/>
    <col min="15" max="15" width="9.00390625" style="20" hidden="1" customWidth="1"/>
    <col min="16" max="16" width="15.00390625" style="22" hidden="1" customWidth="1"/>
    <col min="17" max="17" width="9.57421875" style="22" hidden="1" customWidth="1"/>
    <col min="18" max="18" width="14.140625" style="22" hidden="1" customWidth="1"/>
    <col min="19" max="19" width="14.421875" style="21" hidden="1" customWidth="1"/>
    <col min="20" max="20" width="12.140625" style="21" hidden="1" customWidth="1"/>
    <col min="21" max="21" width="7.8515625" style="1" hidden="1" customWidth="1"/>
    <col min="22" max="22" width="10.00390625" style="1" hidden="1" customWidth="1"/>
    <col min="23" max="23" width="9.57421875" style="22" customWidth="1"/>
    <col min="24" max="24" width="10.57421875" style="22" customWidth="1"/>
    <col min="25" max="25" width="8.140625" style="22" hidden="1" customWidth="1"/>
    <col min="26" max="26" width="11.140625" style="22" hidden="1" customWidth="1"/>
    <col min="27" max="27" width="11.57421875" style="1" hidden="1" customWidth="1"/>
    <col min="28" max="28" width="14.140625" style="1" hidden="1" customWidth="1"/>
    <col min="29" max="30" width="9.140625" style="22" hidden="1" customWidth="1"/>
    <col min="31" max="31" width="8.421875" style="22" hidden="1" customWidth="1"/>
    <col min="32" max="32" width="14.57421875" style="22" hidden="1" customWidth="1"/>
    <col min="33" max="33" width="12.421875" style="22" hidden="1" customWidth="1"/>
    <col min="34" max="36" width="17.421875" style="22" hidden="1" customWidth="1"/>
    <col min="37" max="37" width="11.140625" style="1" hidden="1" customWidth="1"/>
    <col min="38" max="38" width="14.421875" style="1" hidden="1" customWidth="1"/>
    <col min="39" max="39" width="17.421875" style="1" hidden="1" customWidth="1"/>
    <col min="40" max="40" width="19.57421875" style="1" hidden="1" customWidth="1"/>
    <col min="41" max="41" width="11.8515625" style="22" hidden="1" customWidth="1"/>
    <col min="42" max="42" width="16.140625" style="22" hidden="1" customWidth="1"/>
    <col min="43" max="43" width="13.00390625" style="22" customWidth="1"/>
    <col min="44" max="44" width="12.28125" style="22" customWidth="1"/>
    <col min="45" max="45" width="13.00390625" style="22" customWidth="1"/>
    <col min="46" max="46" width="15.57421875" style="22" customWidth="1"/>
    <col min="47" max="47" width="11.421875" style="1" customWidth="1"/>
    <col min="48" max="48" width="14.8515625" style="1" customWidth="1"/>
    <col min="49" max="49" width="22.00390625" style="1" customWidth="1"/>
    <col min="50" max="50" width="8.00390625" style="1" customWidth="1"/>
    <col min="51" max="16384" width="9.140625" style="1" customWidth="1"/>
  </cols>
  <sheetData>
    <row r="1" ht="15.75">
      <c r="J1" s="20"/>
    </row>
    <row r="2" spans="3:74" ht="21.75" customHeight="1">
      <c r="C2" s="1"/>
      <c r="D2" s="22"/>
      <c r="E2" s="22"/>
      <c r="H2" s="21"/>
      <c r="I2" s="21"/>
      <c r="J2" s="23"/>
      <c r="K2" s="23"/>
      <c r="L2" s="23"/>
      <c r="M2" s="23"/>
      <c r="N2" s="23"/>
      <c r="O2" s="23"/>
      <c r="P2" s="23"/>
      <c r="Q2" s="23"/>
      <c r="R2" s="23"/>
      <c r="AR2" s="43" t="s">
        <v>0</v>
      </c>
      <c r="AU2" s="2" t="s">
        <v>0</v>
      </c>
      <c r="AY2" s="49"/>
      <c r="BA2" s="49"/>
      <c r="BC2" s="49"/>
      <c r="BD2" s="49"/>
      <c r="BG2" s="49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</row>
    <row r="3" spans="3:74" ht="15" customHeight="1">
      <c r="C3" s="1"/>
      <c r="D3" s="22"/>
      <c r="E3" s="22"/>
      <c r="H3" s="21"/>
      <c r="I3" s="21"/>
      <c r="J3" s="23"/>
      <c r="K3" s="23"/>
      <c r="L3" s="23"/>
      <c r="M3" s="23"/>
      <c r="N3" s="23"/>
      <c r="O3" s="23"/>
      <c r="P3" s="23"/>
      <c r="Q3" s="23"/>
      <c r="R3" s="23"/>
      <c r="AR3" s="44" t="s">
        <v>1</v>
      </c>
      <c r="AU3" s="3" t="s">
        <v>1</v>
      </c>
      <c r="AY3" s="49"/>
      <c r="BA3" s="49"/>
      <c r="BC3" s="49"/>
      <c r="BD3" s="49"/>
      <c r="BG3" s="49"/>
      <c r="BI3" s="248"/>
      <c r="BJ3" s="248"/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8"/>
      <c r="BV3" s="248"/>
    </row>
    <row r="4" spans="3:74" ht="15.75">
      <c r="C4" s="1"/>
      <c r="D4" s="22"/>
      <c r="E4" s="22"/>
      <c r="H4" s="21"/>
      <c r="I4" s="21"/>
      <c r="J4" s="23"/>
      <c r="K4" s="23"/>
      <c r="L4" s="23"/>
      <c r="M4" s="23"/>
      <c r="N4" s="23"/>
      <c r="O4" s="23"/>
      <c r="P4" s="23"/>
      <c r="Q4" s="23"/>
      <c r="R4" s="23"/>
      <c r="AR4" s="44" t="s">
        <v>2</v>
      </c>
      <c r="AU4" s="3" t="s">
        <v>2</v>
      </c>
      <c r="AY4" s="49"/>
      <c r="BA4" s="49"/>
      <c r="BC4" s="49"/>
      <c r="BD4" s="49"/>
      <c r="BG4" s="49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</row>
    <row r="5" spans="3:74" ht="15.75">
      <c r="C5" s="1"/>
      <c r="D5" s="22"/>
      <c r="E5" s="22"/>
      <c r="H5" s="21"/>
      <c r="I5" s="21"/>
      <c r="J5" s="23"/>
      <c r="K5" s="23"/>
      <c r="L5" s="23"/>
      <c r="M5" s="23"/>
      <c r="N5" s="23"/>
      <c r="O5" s="23"/>
      <c r="P5" s="23"/>
      <c r="Q5" s="23"/>
      <c r="R5" s="23"/>
      <c r="AR5" s="44" t="s">
        <v>3</v>
      </c>
      <c r="AU5" s="3" t="s">
        <v>3</v>
      </c>
      <c r="AY5" s="49"/>
      <c r="BA5" s="49"/>
      <c r="BC5" s="49"/>
      <c r="BD5" s="49"/>
      <c r="BG5" s="49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8"/>
      <c r="BV5" s="248"/>
    </row>
    <row r="6" spans="2:74" ht="15.75">
      <c r="B6" s="321" t="s">
        <v>4</v>
      </c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  <c r="AQ6" s="321"/>
      <c r="AR6" s="321"/>
      <c r="AS6" s="321"/>
      <c r="AT6" s="321"/>
      <c r="AU6" s="321"/>
      <c r="AV6" s="321"/>
      <c r="AW6" s="321"/>
      <c r="AX6" s="247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248"/>
      <c r="BP6" s="248"/>
      <c r="BQ6" s="248"/>
      <c r="BR6" s="248"/>
      <c r="BS6" s="248"/>
      <c r="BT6" s="248"/>
      <c r="BU6" s="248"/>
      <c r="BV6" s="248"/>
    </row>
    <row r="7" spans="2:74" ht="15.75">
      <c r="B7" s="322" t="s">
        <v>5</v>
      </c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248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248"/>
      <c r="BP7" s="248"/>
      <c r="BQ7" s="248"/>
      <c r="BR7" s="248"/>
      <c r="BS7" s="248"/>
      <c r="BT7" s="248"/>
      <c r="BU7" s="248"/>
      <c r="BV7" s="248"/>
    </row>
    <row r="8" spans="2:74" ht="15.75">
      <c r="B8" s="322" t="s">
        <v>6</v>
      </c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248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248"/>
      <c r="BP8" s="248"/>
      <c r="BQ8" s="248"/>
      <c r="BR8" s="248"/>
      <c r="BS8" s="248"/>
      <c r="BT8" s="248"/>
      <c r="BU8" s="248"/>
      <c r="BV8" s="248"/>
    </row>
    <row r="9" spans="2:74" ht="15.75">
      <c r="B9" s="315" t="s">
        <v>67</v>
      </c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249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248"/>
      <c r="BP9" s="248"/>
      <c r="BQ9" s="248"/>
      <c r="BR9" s="248"/>
      <c r="BS9" s="248"/>
      <c r="BT9" s="248"/>
      <c r="BU9" s="248"/>
      <c r="BV9" s="248"/>
    </row>
    <row r="10" spans="2:74" ht="15.75">
      <c r="B10" s="315" t="s">
        <v>133</v>
      </c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249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248"/>
      <c r="BP10" s="248"/>
      <c r="BQ10" s="248"/>
      <c r="BR10" s="248"/>
      <c r="BS10" s="248"/>
      <c r="BT10" s="248"/>
      <c r="BU10" s="248"/>
      <c r="BV10" s="248"/>
    </row>
    <row r="11" spans="2:74" s="7" customFormat="1" ht="15.75">
      <c r="B11" s="323" t="s">
        <v>7</v>
      </c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323"/>
      <c r="AU11" s="323"/>
      <c r="AV11" s="323"/>
      <c r="AW11" s="323"/>
      <c r="AX11" s="250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9"/>
      <c r="BP11" s="9"/>
      <c r="BQ11" s="9"/>
      <c r="BR11" s="9"/>
      <c r="BS11" s="9"/>
      <c r="BT11" s="9"/>
      <c r="BU11" s="9"/>
      <c r="BV11" s="9"/>
    </row>
    <row r="12" spans="3:74" ht="17.25" customHeight="1">
      <c r="C12" s="251"/>
      <c r="D12" s="24"/>
      <c r="E12" s="24"/>
      <c r="F12" s="24"/>
      <c r="G12" s="24"/>
      <c r="H12" s="25"/>
      <c r="I12" s="25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1"/>
      <c r="V12" s="251"/>
      <c r="W12" s="24"/>
      <c r="X12" s="24"/>
      <c r="Y12" s="24"/>
      <c r="Z12" s="24"/>
      <c r="AA12" s="251"/>
      <c r="AB12" s="251"/>
      <c r="AC12" s="24"/>
      <c r="AD12" s="24"/>
      <c r="AE12" s="24"/>
      <c r="AF12" s="24"/>
      <c r="AG12" s="24"/>
      <c r="AH12" s="24"/>
      <c r="AI12" s="24"/>
      <c r="AJ12" s="24"/>
      <c r="AK12" s="251"/>
      <c r="AL12" s="251"/>
      <c r="AM12" s="251"/>
      <c r="AN12" s="251"/>
      <c r="AO12" s="316"/>
      <c r="AP12" s="316"/>
      <c r="AQ12" s="316"/>
      <c r="AR12" s="316"/>
      <c r="AS12" s="316"/>
      <c r="AT12" s="316"/>
      <c r="AU12" s="317"/>
      <c r="AV12" s="317"/>
      <c r="AW12" s="317"/>
      <c r="AX12" s="10"/>
      <c r="AY12" s="9"/>
      <c r="AZ12" s="251"/>
      <c r="BA12" s="9"/>
      <c r="BB12" s="251"/>
      <c r="BC12" s="9"/>
      <c r="BD12" s="9"/>
      <c r="BE12" s="251"/>
      <c r="BF12" s="251"/>
      <c r="BG12" s="9"/>
      <c r="BH12" s="251"/>
      <c r="BI12" s="248"/>
      <c r="BJ12" s="248"/>
      <c r="BK12" s="248"/>
      <c r="BL12" s="248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</row>
    <row r="13" spans="3:50" ht="15.75"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26"/>
      <c r="AX13" s="251"/>
    </row>
    <row r="14" spans="1:50" s="11" customFormat="1" ht="56.25" customHeight="1">
      <c r="A14" s="283" t="s">
        <v>9</v>
      </c>
      <c r="B14" s="318" t="s">
        <v>10</v>
      </c>
      <c r="C14" s="283" t="s">
        <v>11</v>
      </c>
      <c r="D14" s="303" t="s">
        <v>12</v>
      </c>
      <c r="E14" s="303" t="s">
        <v>106</v>
      </c>
      <c r="F14" s="303" t="s">
        <v>13</v>
      </c>
      <c r="G14" s="303" t="s">
        <v>14</v>
      </c>
      <c r="H14" s="303" t="s">
        <v>15</v>
      </c>
      <c r="I14" s="303" t="s">
        <v>16</v>
      </c>
      <c r="J14" s="303" t="s">
        <v>17</v>
      </c>
      <c r="K14" s="302" t="s">
        <v>120</v>
      </c>
      <c r="L14" s="302"/>
      <c r="M14" s="302" t="s">
        <v>18</v>
      </c>
      <c r="N14" s="302"/>
      <c r="O14" s="302"/>
      <c r="P14" s="302"/>
      <c r="Q14" s="302"/>
      <c r="R14" s="302"/>
      <c r="S14" s="311" t="s">
        <v>19</v>
      </c>
      <c r="T14" s="311" t="s">
        <v>68</v>
      </c>
      <c r="U14" s="314" t="s">
        <v>20</v>
      </c>
      <c r="V14" s="314"/>
      <c r="W14" s="303" t="s">
        <v>21</v>
      </c>
      <c r="X14" s="303"/>
      <c r="Y14" s="303" t="s">
        <v>22</v>
      </c>
      <c r="Z14" s="303"/>
      <c r="AA14" s="283" t="s">
        <v>53</v>
      </c>
      <c r="AB14" s="283"/>
      <c r="AC14" s="291" t="s">
        <v>66</v>
      </c>
      <c r="AD14" s="304"/>
      <c r="AE14" s="304"/>
      <c r="AF14" s="304"/>
      <c r="AG14" s="304"/>
      <c r="AH14" s="304"/>
      <c r="AI14" s="304"/>
      <c r="AJ14" s="292"/>
      <c r="AK14" s="305" t="s">
        <v>100</v>
      </c>
      <c r="AL14" s="306"/>
      <c r="AM14" s="305" t="s">
        <v>99</v>
      </c>
      <c r="AN14" s="309"/>
      <c r="AO14" s="291" t="s">
        <v>135</v>
      </c>
      <c r="AP14" s="292"/>
      <c r="AQ14" s="295" t="s">
        <v>23</v>
      </c>
      <c r="AR14" s="291" t="s">
        <v>65</v>
      </c>
      <c r="AS14" s="297"/>
      <c r="AT14" s="298"/>
      <c r="AU14" s="283" t="s">
        <v>134</v>
      </c>
      <c r="AV14" s="283"/>
      <c r="AW14" s="283"/>
      <c r="AX14" s="283"/>
    </row>
    <row r="15" spans="1:50" s="11" customFormat="1" ht="45" customHeight="1">
      <c r="A15" s="283"/>
      <c r="B15" s="319"/>
      <c r="C15" s="283"/>
      <c r="D15" s="303"/>
      <c r="E15" s="303"/>
      <c r="F15" s="303"/>
      <c r="G15" s="303"/>
      <c r="H15" s="303"/>
      <c r="I15" s="303"/>
      <c r="J15" s="303"/>
      <c r="K15" s="302"/>
      <c r="L15" s="302"/>
      <c r="M15" s="302" t="s">
        <v>24</v>
      </c>
      <c r="N15" s="302"/>
      <c r="O15" s="302" t="s">
        <v>25</v>
      </c>
      <c r="P15" s="302"/>
      <c r="Q15" s="302" t="s">
        <v>26</v>
      </c>
      <c r="R15" s="302"/>
      <c r="S15" s="312"/>
      <c r="T15" s="312"/>
      <c r="U15" s="314"/>
      <c r="V15" s="314"/>
      <c r="W15" s="303"/>
      <c r="X15" s="303"/>
      <c r="Y15" s="303"/>
      <c r="Z15" s="303"/>
      <c r="AA15" s="283"/>
      <c r="AB15" s="283"/>
      <c r="AC15" s="303" t="s">
        <v>27</v>
      </c>
      <c r="AD15" s="303"/>
      <c r="AE15" s="303" t="s">
        <v>28</v>
      </c>
      <c r="AF15" s="303"/>
      <c r="AG15" s="303" t="s">
        <v>101</v>
      </c>
      <c r="AH15" s="303"/>
      <c r="AI15" s="303" t="s">
        <v>96</v>
      </c>
      <c r="AJ15" s="303"/>
      <c r="AK15" s="307"/>
      <c r="AL15" s="308"/>
      <c r="AM15" s="307"/>
      <c r="AN15" s="310"/>
      <c r="AO15" s="293"/>
      <c r="AP15" s="294"/>
      <c r="AQ15" s="296"/>
      <c r="AR15" s="299"/>
      <c r="AS15" s="300"/>
      <c r="AT15" s="301"/>
      <c r="AU15" s="283" t="s">
        <v>29</v>
      </c>
      <c r="AV15" s="283"/>
      <c r="AW15" s="284" t="s">
        <v>30</v>
      </c>
      <c r="AX15" s="284"/>
    </row>
    <row r="16" spans="1:50" s="11" customFormat="1" ht="38.25">
      <c r="A16" s="283"/>
      <c r="B16" s="320"/>
      <c r="C16" s="283"/>
      <c r="D16" s="303"/>
      <c r="E16" s="303"/>
      <c r="F16" s="303"/>
      <c r="G16" s="303"/>
      <c r="H16" s="303"/>
      <c r="I16" s="303"/>
      <c r="J16" s="303"/>
      <c r="K16" s="27" t="s">
        <v>31</v>
      </c>
      <c r="L16" s="27" t="s">
        <v>32</v>
      </c>
      <c r="M16" s="27" t="s">
        <v>31</v>
      </c>
      <c r="N16" s="27" t="s">
        <v>32</v>
      </c>
      <c r="O16" s="27" t="s">
        <v>31</v>
      </c>
      <c r="P16" s="27" t="s">
        <v>32</v>
      </c>
      <c r="Q16" s="27" t="s">
        <v>31</v>
      </c>
      <c r="R16" s="27" t="s">
        <v>32</v>
      </c>
      <c r="S16" s="313"/>
      <c r="T16" s="313"/>
      <c r="U16" s="252" t="s">
        <v>33</v>
      </c>
      <c r="V16" s="252" t="s">
        <v>34</v>
      </c>
      <c r="W16" s="254" t="s">
        <v>33</v>
      </c>
      <c r="X16" s="254" t="s">
        <v>34</v>
      </c>
      <c r="Y16" s="254" t="s">
        <v>33</v>
      </c>
      <c r="Z16" s="254" t="s">
        <v>34</v>
      </c>
      <c r="AA16" s="255" t="s">
        <v>31</v>
      </c>
      <c r="AB16" s="255" t="s">
        <v>32</v>
      </c>
      <c r="AC16" s="253" t="s">
        <v>31</v>
      </c>
      <c r="AD16" s="253" t="s">
        <v>32</v>
      </c>
      <c r="AE16" s="253" t="s">
        <v>31</v>
      </c>
      <c r="AF16" s="253" t="s">
        <v>32</v>
      </c>
      <c r="AG16" s="253" t="s">
        <v>31</v>
      </c>
      <c r="AH16" s="253" t="s">
        <v>32</v>
      </c>
      <c r="AI16" s="253" t="s">
        <v>31</v>
      </c>
      <c r="AJ16" s="253" t="s">
        <v>32</v>
      </c>
      <c r="AK16" s="12" t="s">
        <v>35</v>
      </c>
      <c r="AL16" s="12" t="s">
        <v>36</v>
      </c>
      <c r="AM16" s="12" t="s">
        <v>35</v>
      </c>
      <c r="AN16" s="12" t="s">
        <v>36</v>
      </c>
      <c r="AO16" s="46" t="s">
        <v>35</v>
      </c>
      <c r="AP16" s="46" t="s">
        <v>36</v>
      </c>
      <c r="AQ16" s="46" t="s">
        <v>35</v>
      </c>
      <c r="AR16" s="46" t="s">
        <v>35</v>
      </c>
      <c r="AS16" s="46" t="s">
        <v>37</v>
      </c>
      <c r="AT16" s="46" t="s">
        <v>36</v>
      </c>
      <c r="AU16" s="255" t="s">
        <v>31</v>
      </c>
      <c r="AV16" s="255" t="s">
        <v>32</v>
      </c>
      <c r="AW16" s="255" t="s">
        <v>79</v>
      </c>
      <c r="AX16" s="256" t="s">
        <v>76</v>
      </c>
    </row>
    <row r="17" spans="1:51" s="82" customFormat="1" ht="15.75">
      <c r="A17" s="69"/>
      <c r="B17" s="70" t="s">
        <v>38</v>
      </c>
      <c r="C17" s="71" t="s">
        <v>54</v>
      </c>
      <c r="D17" s="71" t="s">
        <v>55</v>
      </c>
      <c r="E17" s="71"/>
      <c r="F17" s="69" t="s">
        <v>42</v>
      </c>
      <c r="G17" s="69" t="s">
        <v>42</v>
      </c>
      <c r="H17" s="72"/>
      <c r="I17" s="72"/>
      <c r="J17" s="70"/>
      <c r="K17" s="72"/>
      <c r="L17" s="70"/>
      <c r="M17" s="72"/>
      <c r="N17" s="73"/>
      <c r="O17" s="72"/>
      <c r="P17" s="73"/>
      <c r="Q17" s="72"/>
      <c r="R17" s="73"/>
      <c r="S17" s="74" t="s">
        <v>56</v>
      </c>
      <c r="T17" s="74"/>
      <c r="U17" s="75" t="s">
        <v>57</v>
      </c>
      <c r="V17" s="76">
        <v>43544</v>
      </c>
      <c r="W17" s="77" t="s">
        <v>58</v>
      </c>
      <c r="X17" s="76">
        <v>43551</v>
      </c>
      <c r="Y17" s="77"/>
      <c r="Z17" s="76"/>
      <c r="AA17" s="78">
        <v>3750</v>
      </c>
      <c r="AB17" s="73">
        <v>1049930</v>
      </c>
      <c r="AC17" s="72"/>
      <c r="AD17" s="73"/>
      <c r="AE17" s="72"/>
      <c r="AF17" s="73"/>
      <c r="AG17" s="72"/>
      <c r="AH17" s="73"/>
      <c r="AI17" s="73"/>
      <c r="AJ17" s="172"/>
      <c r="AK17" s="173">
        <f>SUM(AI17,AG17,AE17,AC17)</f>
        <v>0</v>
      </c>
      <c r="AL17" s="173">
        <f>SUM(AJ17,AH17,AF17,AD17)</f>
        <v>0</v>
      </c>
      <c r="AM17" s="174">
        <f>AA17+AK17-AU17</f>
        <v>570</v>
      </c>
      <c r="AN17" s="79">
        <f aca="true" t="shared" si="0" ref="AM17:AN34">AB17+AL17-AV17</f>
        <v>159589.36</v>
      </c>
      <c r="AO17" s="78">
        <v>3360</v>
      </c>
      <c r="AP17" s="79">
        <v>940737.28</v>
      </c>
      <c r="AQ17" s="78"/>
      <c r="AR17" s="78">
        <v>180</v>
      </c>
      <c r="AS17" s="79">
        <v>279.98133333333334</v>
      </c>
      <c r="AT17" s="79">
        <f aca="true" t="shared" si="1" ref="AT17:AT36">AS17*AR17</f>
        <v>50396.64</v>
      </c>
      <c r="AU17" s="80">
        <f>AO17+AQ17-AR17</f>
        <v>3180</v>
      </c>
      <c r="AV17" s="79">
        <f aca="true" t="shared" si="2" ref="AV17:AV36">AS17*AU17</f>
        <v>890340.64</v>
      </c>
      <c r="AW17" s="78">
        <f>7290-480-2880-30-30-60-30-30-30-30-150-180-180</f>
        <v>3180</v>
      </c>
      <c r="AX17" s="78"/>
      <c r="AY17" s="81">
        <f>AA17+AK17-AM17-AU17</f>
        <v>0</v>
      </c>
    </row>
    <row r="18" spans="1:51" s="96" customFormat="1" ht="15.75">
      <c r="A18" s="83"/>
      <c r="B18" s="84" t="s">
        <v>38</v>
      </c>
      <c r="C18" s="85" t="s">
        <v>59</v>
      </c>
      <c r="D18" s="85" t="s">
        <v>55</v>
      </c>
      <c r="E18" s="85"/>
      <c r="F18" s="83" t="s">
        <v>42</v>
      </c>
      <c r="G18" s="83" t="s">
        <v>42</v>
      </c>
      <c r="H18" s="86"/>
      <c r="I18" s="86"/>
      <c r="J18" s="84"/>
      <c r="K18" s="86"/>
      <c r="L18" s="84"/>
      <c r="M18" s="86"/>
      <c r="N18" s="87"/>
      <c r="O18" s="86"/>
      <c r="P18" s="87"/>
      <c r="Q18" s="86"/>
      <c r="R18" s="87"/>
      <c r="S18" s="88" t="s">
        <v>60</v>
      </c>
      <c r="T18" s="88"/>
      <c r="U18" s="89" t="s">
        <v>57</v>
      </c>
      <c r="V18" s="90">
        <v>43544</v>
      </c>
      <c r="W18" s="91" t="s">
        <v>58</v>
      </c>
      <c r="X18" s="90">
        <v>43551</v>
      </c>
      <c r="Y18" s="91"/>
      <c r="Z18" s="90"/>
      <c r="AA18" s="92">
        <v>90</v>
      </c>
      <c r="AB18" s="87">
        <v>125991.5994</v>
      </c>
      <c r="AC18" s="86"/>
      <c r="AD18" s="87"/>
      <c r="AE18" s="86"/>
      <c r="AF18" s="87"/>
      <c r="AG18" s="86"/>
      <c r="AH18" s="87"/>
      <c r="AI18" s="87"/>
      <c r="AJ18" s="87"/>
      <c r="AK18" s="86">
        <f aca="true" t="shared" si="3" ref="AK18:AL34">SUM(AI18,AG18,AE18,AC18)</f>
        <v>0</v>
      </c>
      <c r="AL18" s="86">
        <f t="shared" si="3"/>
        <v>0</v>
      </c>
      <c r="AM18" s="92">
        <f t="shared" si="0"/>
        <v>90</v>
      </c>
      <c r="AN18" s="93">
        <f t="shared" si="0"/>
        <v>125991.5994</v>
      </c>
      <c r="AO18" s="92">
        <v>0</v>
      </c>
      <c r="AP18" s="93">
        <v>0</v>
      </c>
      <c r="AQ18" s="92"/>
      <c r="AR18" s="92"/>
      <c r="AS18" s="93">
        <v>1399.90666</v>
      </c>
      <c r="AT18" s="93">
        <f t="shared" si="1"/>
        <v>0</v>
      </c>
      <c r="AU18" s="94">
        <f aca="true" t="shared" si="4" ref="AU18:AU26">SUM(AW18:AX18)</f>
        <v>0</v>
      </c>
      <c r="AV18" s="93">
        <f t="shared" si="2"/>
        <v>0</v>
      </c>
      <c r="AW18" s="92">
        <f>150-30-30-60-30</f>
        <v>0</v>
      </c>
      <c r="AX18" s="92"/>
      <c r="AY18" s="95">
        <f>AA18+AK18-AM18-AU18</f>
        <v>0</v>
      </c>
    </row>
    <row r="19" spans="1:51" s="96" customFormat="1" ht="15.75">
      <c r="A19" s="83"/>
      <c r="B19" s="84" t="s">
        <v>38</v>
      </c>
      <c r="C19" s="85" t="s">
        <v>121</v>
      </c>
      <c r="D19" s="85" t="s">
        <v>55</v>
      </c>
      <c r="E19" s="85" t="s">
        <v>122</v>
      </c>
      <c r="F19" s="83" t="s">
        <v>42</v>
      </c>
      <c r="G19" s="83" t="s">
        <v>42</v>
      </c>
      <c r="H19" s="86"/>
      <c r="I19" s="86"/>
      <c r="J19" s="84"/>
      <c r="K19" s="86"/>
      <c r="L19" s="84"/>
      <c r="M19" s="86"/>
      <c r="N19" s="87"/>
      <c r="O19" s="86"/>
      <c r="P19" s="87"/>
      <c r="Q19" s="86"/>
      <c r="R19" s="87"/>
      <c r="S19" s="88" t="s">
        <v>123</v>
      </c>
      <c r="T19" s="88" t="s">
        <v>124</v>
      </c>
      <c r="U19" s="89" t="s">
        <v>125</v>
      </c>
      <c r="V19" s="90">
        <v>43882</v>
      </c>
      <c r="W19" s="91" t="s">
        <v>126</v>
      </c>
      <c r="X19" s="90">
        <v>43914</v>
      </c>
      <c r="Y19" s="91"/>
      <c r="Z19" s="90"/>
      <c r="AA19" s="92">
        <v>0</v>
      </c>
      <c r="AB19" s="87">
        <v>0</v>
      </c>
      <c r="AC19" s="86"/>
      <c r="AD19" s="87"/>
      <c r="AE19" s="86"/>
      <c r="AF19" s="87"/>
      <c r="AG19" s="86">
        <v>420</v>
      </c>
      <c r="AH19" s="87">
        <v>543051.6</v>
      </c>
      <c r="AI19" s="87"/>
      <c r="AJ19" s="87"/>
      <c r="AK19" s="86">
        <f t="shared" si="3"/>
        <v>420</v>
      </c>
      <c r="AL19" s="86">
        <f t="shared" si="3"/>
        <v>543051.6</v>
      </c>
      <c r="AM19" s="92">
        <f t="shared" si="0"/>
        <v>30</v>
      </c>
      <c r="AN19" s="93">
        <f t="shared" si="0"/>
        <v>38789.399999999965</v>
      </c>
      <c r="AO19" s="92">
        <v>420</v>
      </c>
      <c r="AP19" s="93">
        <v>543051.6</v>
      </c>
      <c r="AQ19" s="92"/>
      <c r="AR19" s="92">
        <v>30</v>
      </c>
      <c r="AS19" s="93">
        <v>1292.98</v>
      </c>
      <c r="AT19" s="93">
        <f t="shared" si="1"/>
        <v>38789.4</v>
      </c>
      <c r="AU19" s="94">
        <f t="shared" si="4"/>
        <v>390</v>
      </c>
      <c r="AV19" s="93">
        <f t="shared" si="2"/>
        <v>504262.2</v>
      </c>
      <c r="AW19" s="92">
        <f>420-30</f>
        <v>390</v>
      </c>
      <c r="AX19" s="92"/>
      <c r="AY19" s="95"/>
    </row>
    <row r="20" spans="1:51" s="188" customFormat="1" ht="15.75">
      <c r="A20" s="186"/>
      <c r="B20" s="177" t="s">
        <v>38</v>
      </c>
      <c r="C20" s="187" t="s">
        <v>108</v>
      </c>
      <c r="D20" s="187" t="s">
        <v>107</v>
      </c>
      <c r="E20" s="187" t="s">
        <v>110</v>
      </c>
      <c r="F20" s="176" t="s">
        <v>42</v>
      </c>
      <c r="G20" s="176" t="s">
        <v>42</v>
      </c>
      <c r="H20" s="178"/>
      <c r="I20" s="178"/>
      <c r="J20" s="177"/>
      <c r="K20" s="178"/>
      <c r="L20" s="177"/>
      <c r="M20" s="178"/>
      <c r="N20" s="179"/>
      <c r="O20" s="178"/>
      <c r="P20" s="179"/>
      <c r="Q20" s="178"/>
      <c r="R20" s="179"/>
      <c r="S20" s="180" t="s">
        <v>111</v>
      </c>
      <c r="T20" s="180" t="s">
        <v>91</v>
      </c>
      <c r="U20" s="180" t="s">
        <v>113</v>
      </c>
      <c r="V20" s="181">
        <v>43853</v>
      </c>
      <c r="W20" s="182" t="s">
        <v>131</v>
      </c>
      <c r="X20" s="181">
        <v>43879</v>
      </c>
      <c r="Y20" s="182" t="s">
        <v>115</v>
      </c>
      <c r="Z20" s="181">
        <v>43864</v>
      </c>
      <c r="AA20" s="183">
        <v>0</v>
      </c>
      <c r="AB20" s="179">
        <v>0</v>
      </c>
      <c r="AC20" s="178"/>
      <c r="AD20" s="179"/>
      <c r="AE20" s="178"/>
      <c r="AF20" s="179"/>
      <c r="AG20" s="178">
        <v>1440</v>
      </c>
      <c r="AH20" s="179">
        <v>538617.6</v>
      </c>
      <c r="AI20" s="179"/>
      <c r="AJ20" s="179"/>
      <c r="AK20" s="178">
        <f t="shared" si="3"/>
        <v>1440</v>
      </c>
      <c r="AL20" s="178">
        <f t="shared" si="3"/>
        <v>538617.6</v>
      </c>
      <c r="AM20" s="183">
        <f t="shared" si="0"/>
        <v>0</v>
      </c>
      <c r="AN20" s="184">
        <f t="shared" si="0"/>
        <v>0</v>
      </c>
      <c r="AO20" s="183">
        <v>1440</v>
      </c>
      <c r="AP20" s="184">
        <v>538617.6</v>
      </c>
      <c r="AQ20" s="183"/>
      <c r="AR20" s="183"/>
      <c r="AS20" s="184">
        <v>374.04</v>
      </c>
      <c r="AT20" s="184">
        <f>AS20*AR20</f>
        <v>0</v>
      </c>
      <c r="AU20" s="185">
        <f t="shared" si="4"/>
        <v>1440</v>
      </c>
      <c r="AV20" s="184">
        <f>AS20*AU20</f>
        <v>538617.6</v>
      </c>
      <c r="AW20" s="183">
        <f>1440</f>
        <v>1440</v>
      </c>
      <c r="AX20" s="183"/>
      <c r="AY20" s="95">
        <f aca="true" t="shared" si="5" ref="AY20:AY32">AA20+AK20-AM20-AU20</f>
        <v>0</v>
      </c>
    </row>
    <row r="21" spans="1:51" s="188" customFormat="1" ht="15.75">
      <c r="A21" s="186"/>
      <c r="B21" s="177" t="s">
        <v>38</v>
      </c>
      <c r="C21" s="187" t="s">
        <v>108</v>
      </c>
      <c r="D21" s="187" t="s">
        <v>107</v>
      </c>
      <c r="E21" s="187" t="s">
        <v>110</v>
      </c>
      <c r="F21" s="176" t="s">
        <v>42</v>
      </c>
      <c r="G21" s="176" t="s">
        <v>42</v>
      </c>
      <c r="H21" s="178"/>
      <c r="I21" s="178"/>
      <c r="J21" s="177"/>
      <c r="K21" s="178"/>
      <c r="L21" s="177"/>
      <c r="M21" s="178"/>
      <c r="N21" s="179"/>
      <c r="O21" s="178"/>
      <c r="P21" s="179"/>
      <c r="Q21" s="178"/>
      <c r="R21" s="179"/>
      <c r="S21" s="180" t="s">
        <v>111</v>
      </c>
      <c r="T21" s="180" t="s">
        <v>91</v>
      </c>
      <c r="U21" s="180" t="s">
        <v>130</v>
      </c>
      <c r="V21" s="181">
        <v>43920</v>
      </c>
      <c r="W21" s="182" t="s">
        <v>132</v>
      </c>
      <c r="X21" s="181">
        <v>43948</v>
      </c>
      <c r="Y21" s="182"/>
      <c r="Z21" s="181"/>
      <c r="AA21" s="183">
        <v>0</v>
      </c>
      <c r="AB21" s="179">
        <v>0</v>
      </c>
      <c r="AC21" s="178"/>
      <c r="AD21" s="179"/>
      <c r="AE21" s="178"/>
      <c r="AF21" s="179"/>
      <c r="AG21" s="178">
        <v>120</v>
      </c>
      <c r="AH21" s="179">
        <v>44884.8</v>
      </c>
      <c r="AI21" s="179"/>
      <c r="AJ21" s="179"/>
      <c r="AK21" s="178">
        <f t="shared" si="3"/>
        <v>120</v>
      </c>
      <c r="AL21" s="178">
        <f t="shared" si="3"/>
        <v>44884.8</v>
      </c>
      <c r="AM21" s="183">
        <f t="shared" si="0"/>
        <v>0</v>
      </c>
      <c r="AN21" s="184">
        <f t="shared" si="0"/>
        <v>0</v>
      </c>
      <c r="AO21" s="183">
        <v>120</v>
      </c>
      <c r="AP21" s="184">
        <v>44884.8</v>
      </c>
      <c r="AQ21" s="183"/>
      <c r="AR21" s="183"/>
      <c r="AS21" s="184">
        <v>374.04</v>
      </c>
      <c r="AT21" s="184">
        <f>AS21*AR21</f>
        <v>0</v>
      </c>
      <c r="AU21" s="185">
        <f t="shared" si="4"/>
        <v>120</v>
      </c>
      <c r="AV21" s="184">
        <f>AS21*AU21</f>
        <v>44884.8</v>
      </c>
      <c r="AW21" s="183">
        <v>120</v>
      </c>
      <c r="AX21" s="183"/>
      <c r="AY21" s="95"/>
    </row>
    <row r="22" spans="1:51" s="232" customFormat="1" ht="15.75">
      <c r="A22" s="219"/>
      <c r="B22" s="220" t="s">
        <v>38</v>
      </c>
      <c r="C22" s="221" t="s">
        <v>109</v>
      </c>
      <c r="D22" s="221" t="s">
        <v>107</v>
      </c>
      <c r="E22" s="221" t="s">
        <v>110</v>
      </c>
      <c r="F22" s="222" t="s">
        <v>42</v>
      </c>
      <c r="G22" s="222" t="s">
        <v>42</v>
      </c>
      <c r="H22" s="223"/>
      <c r="I22" s="223"/>
      <c r="J22" s="220"/>
      <c r="K22" s="223"/>
      <c r="L22" s="220"/>
      <c r="M22" s="223"/>
      <c r="N22" s="224"/>
      <c r="O22" s="223"/>
      <c r="P22" s="224"/>
      <c r="Q22" s="223"/>
      <c r="R22" s="224"/>
      <c r="S22" s="225" t="s">
        <v>112</v>
      </c>
      <c r="T22" s="225" t="s">
        <v>91</v>
      </c>
      <c r="U22" s="225" t="s">
        <v>113</v>
      </c>
      <c r="V22" s="226">
        <v>43853</v>
      </c>
      <c r="W22" s="227" t="s">
        <v>131</v>
      </c>
      <c r="X22" s="226">
        <v>43879</v>
      </c>
      <c r="Y22" s="227" t="s">
        <v>115</v>
      </c>
      <c r="Z22" s="226">
        <v>43864</v>
      </c>
      <c r="AA22" s="228">
        <v>0</v>
      </c>
      <c r="AB22" s="224">
        <v>0</v>
      </c>
      <c r="AC22" s="223"/>
      <c r="AD22" s="224"/>
      <c r="AE22" s="223"/>
      <c r="AF22" s="224"/>
      <c r="AG22" s="223">
        <v>720</v>
      </c>
      <c r="AH22" s="224">
        <v>229413.6</v>
      </c>
      <c r="AI22" s="224"/>
      <c r="AJ22" s="224"/>
      <c r="AK22" s="223">
        <f t="shared" si="3"/>
        <v>720</v>
      </c>
      <c r="AL22" s="223">
        <f t="shared" si="3"/>
        <v>229413.6</v>
      </c>
      <c r="AM22" s="228">
        <f t="shared" si="0"/>
        <v>0</v>
      </c>
      <c r="AN22" s="229">
        <f t="shared" si="0"/>
        <v>0</v>
      </c>
      <c r="AO22" s="228">
        <v>720</v>
      </c>
      <c r="AP22" s="229">
        <v>229413.6</v>
      </c>
      <c r="AQ22" s="228"/>
      <c r="AR22" s="228"/>
      <c r="AS22" s="229">
        <v>318.63</v>
      </c>
      <c r="AT22" s="229">
        <f>AS22*AR22</f>
        <v>0</v>
      </c>
      <c r="AU22" s="230">
        <f t="shared" si="4"/>
        <v>720</v>
      </c>
      <c r="AV22" s="229">
        <f>AS22*AU22</f>
        <v>229413.6</v>
      </c>
      <c r="AW22" s="228">
        <v>720</v>
      </c>
      <c r="AX22" s="228"/>
      <c r="AY22" s="231">
        <f t="shared" si="5"/>
        <v>0</v>
      </c>
    </row>
    <row r="23" spans="1:51" s="232" customFormat="1" ht="15.75">
      <c r="A23" s="219"/>
      <c r="B23" s="220" t="s">
        <v>38</v>
      </c>
      <c r="C23" s="221" t="s">
        <v>109</v>
      </c>
      <c r="D23" s="221" t="s">
        <v>107</v>
      </c>
      <c r="E23" s="221" t="s">
        <v>110</v>
      </c>
      <c r="F23" s="222" t="s">
        <v>42</v>
      </c>
      <c r="G23" s="222" t="s">
        <v>42</v>
      </c>
      <c r="H23" s="223"/>
      <c r="I23" s="223"/>
      <c r="J23" s="220"/>
      <c r="K23" s="223"/>
      <c r="L23" s="220"/>
      <c r="M23" s="223"/>
      <c r="N23" s="224"/>
      <c r="O23" s="223"/>
      <c r="P23" s="224"/>
      <c r="Q23" s="223"/>
      <c r="R23" s="224"/>
      <c r="S23" s="225" t="s">
        <v>112</v>
      </c>
      <c r="T23" s="225" t="s">
        <v>91</v>
      </c>
      <c r="U23" s="225" t="s">
        <v>130</v>
      </c>
      <c r="V23" s="226">
        <v>43920</v>
      </c>
      <c r="W23" s="227" t="s">
        <v>132</v>
      </c>
      <c r="X23" s="226">
        <v>43948</v>
      </c>
      <c r="Y23" s="227"/>
      <c r="Z23" s="226"/>
      <c r="AA23" s="228">
        <v>0</v>
      </c>
      <c r="AB23" s="224">
        <v>0</v>
      </c>
      <c r="AC23" s="223"/>
      <c r="AD23" s="224"/>
      <c r="AE23" s="223"/>
      <c r="AF23" s="224"/>
      <c r="AG23" s="223">
        <v>60</v>
      </c>
      <c r="AH23" s="224">
        <v>19117.8</v>
      </c>
      <c r="AI23" s="224"/>
      <c r="AJ23" s="224"/>
      <c r="AK23" s="223">
        <f t="shared" si="3"/>
        <v>60</v>
      </c>
      <c r="AL23" s="223">
        <f t="shared" si="3"/>
        <v>19117.8</v>
      </c>
      <c r="AM23" s="228">
        <f t="shared" si="0"/>
        <v>0</v>
      </c>
      <c r="AN23" s="229">
        <f t="shared" si="0"/>
        <v>0</v>
      </c>
      <c r="AO23" s="228">
        <v>60</v>
      </c>
      <c r="AP23" s="229">
        <v>19117.8</v>
      </c>
      <c r="AQ23" s="228"/>
      <c r="AR23" s="228"/>
      <c r="AS23" s="229">
        <v>318.63</v>
      </c>
      <c r="AT23" s="229">
        <f>AS23*AR23</f>
        <v>0</v>
      </c>
      <c r="AU23" s="230">
        <f t="shared" si="4"/>
        <v>60</v>
      </c>
      <c r="AV23" s="229">
        <f>AS23*AU23</f>
        <v>19117.8</v>
      </c>
      <c r="AW23" s="228">
        <v>60</v>
      </c>
      <c r="AX23" s="228"/>
      <c r="AY23" s="231"/>
    </row>
    <row r="24" spans="1:51" s="110" customFormat="1" ht="15.75">
      <c r="A24" s="97"/>
      <c r="B24" s="98" t="s">
        <v>38</v>
      </c>
      <c r="C24" s="99" t="s">
        <v>87</v>
      </c>
      <c r="D24" s="99" t="s">
        <v>40</v>
      </c>
      <c r="E24" s="99" t="s">
        <v>138</v>
      </c>
      <c r="F24" s="97" t="s">
        <v>42</v>
      </c>
      <c r="G24" s="97" t="s">
        <v>42</v>
      </c>
      <c r="H24" s="100"/>
      <c r="I24" s="100"/>
      <c r="J24" s="98"/>
      <c r="K24" s="100"/>
      <c r="L24" s="98"/>
      <c r="M24" s="100"/>
      <c r="N24" s="101"/>
      <c r="O24" s="100"/>
      <c r="P24" s="101"/>
      <c r="Q24" s="100"/>
      <c r="R24" s="101"/>
      <c r="S24" s="102" t="s">
        <v>89</v>
      </c>
      <c r="T24" s="102" t="s">
        <v>91</v>
      </c>
      <c r="U24" s="103" t="s">
        <v>93</v>
      </c>
      <c r="V24" s="104">
        <v>43784</v>
      </c>
      <c r="W24" s="105" t="s">
        <v>94</v>
      </c>
      <c r="X24" s="104">
        <v>43802</v>
      </c>
      <c r="Y24" s="105"/>
      <c r="Z24" s="104"/>
      <c r="AA24" s="106">
        <v>3600</v>
      </c>
      <c r="AB24" s="101">
        <v>18864</v>
      </c>
      <c r="AC24" s="100"/>
      <c r="AD24" s="101"/>
      <c r="AE24" s="100"/>
      <c r="AF24" s="101"/>
      <c r="AG24" s="100"/>
      <c r="AH24" s="101"/>
      <c r="AI24" s="101"/>
      <c r="AJ24" s="101"/>
      <c r="AK24" s="100">
        <f t="shared" si="3"/>
        <v>0</v>
      </c>
      <c r="AL24" s="100">
        <f t="shared" si="3"/>
        <v>0</v>
      </c>
      <c r="AM24" s="106">
        <f t="shared" si="0"/>
        <v>2050</v>
      </c>
      <c r="AN24" s="107">
        <f t="shared" si="0"/>
        <v>10742</v>
      </c>
      <c r="AO24" s="106">
        <v>1970</v>
      </c>
      <c r="AP24" s="107">
        <v>10322.800000000001</v>
      </c>
      <c r="AQ24" s="106"/>
      <c r="AR24" s="106">
        <v>420</v>
      </c>
      <c r="AS24" s="107">
        <v>5.24</v>
      </c>
      <c r="AT24" s="107">
        <f t="shared" si="1"/>
        <v>2200.8</v>
      </c>
      <c r="AU24" s="108">
        <f t="shared" si="4"/>
        <v>1550</v>
      </c>
      <c r="AV24" s="107">
        <f t="shared" si="2"/>
        <v>8122</v>
      </c>
      <c r="AW24" s="106">
        <f>3600-390-910-330-420</f>
        <v>1550</v>
      </c>
      <c r="AX24" s="106"/>
      <c r="AY24" s="95">
        <f t="shared" si="5"/>
        <v>0</v>
      </c>
    </row>
    <row r="25" spans="1:51" s="110" customFormat="1" ht="15.75">
      <c r="A25" s="97"/>
      <c r="B25" s="98" t="s">
        <v>38</v>
      </c>
      <c r="C25" s="99" t="s">
        <v>136</v>
      </c>
      <c r="D25" s="99" t="s">
        <v>40</v>
      </c>
      <c r="E25" s="99" t="s">
        <v>138</v>
      </c>
      <c r="F25" s="97" t="s">
        <v>42</v>
      </c>
      <c r="G25" s="97" t="s">
        <v>42</v>
      </c>
      <c r="H25" s="100"/>
      <c r="I25" s="100"/>
      <c r="J25" s="98"/>
      <c r="K25" s="100"/>
      <c r="L25" s="98"/>
      <c r="M25" s="100"/>
      <c r="N25" s="101"/>
      <c r="O25" s="100"/>
      <c r="P25" s="101"/>
      <c r="Q25" s="100"/>
      <c r="R25" s="101"/>
      <c r="S25" s="102" t="s">
        <v>89</v>
      </c>
      <c r="T25" s="102" t="s">
        <v>91</v>
      </c>
      <c r="U25" s="103" t="s">
        <v>139</v>
      </c>
      <c r="V25" s="104">
        <v>43951</v>
      </c>
      <c r="W25" s="105" t="s">
        <v>140</v>
      </c>
      <c r="X25" s="104">
        <v>43963</v>
      </c>
      <c r="Y25" s="105"/>
      <c r="Z25" s="104"/>
      <c r="AA25" s="106">
        <v>0</v>
      </c>
      <c r="AB25" s="101">
        <v>0</v>
      </c>
      <c r="AC25" s="100"/>
      <c r="AD25" s="101"/>
      <c r="AE25" s="100"/>
      <c r="AF25" s="101"/>
      <c r="AG25" s="100">
        <v>1100</v>
      </c>
      <c r="AH25" s="101">
        <v>5764</v>
      </c>
      <c r="AI25" s="101"/>
      <c r="AJ25" s="101"/>
      <c r="AK25" s="100">
        <f>SUM(AI25,AG25,AE25,AC25)</f>
        <v>1100</v>
      </c>
      <c r="AL25" s="100">
        <f>SUM(AJ25,AH25,AF25,AD25)</f>
        <v>5764</v>
      </c>
      <c r="AM25" s="106">
        <f>AA25+AK25-AU25</f>
        <v>0</v>
      </c>
      <c r="AN25" s="107">
        <f>AB25+AL25-AV25</f>
        <v>0</v>
      </c>
      <c r="AO25" s="106">
        <v>0</v>
      </c>
      <c r="AP25" s="107">
        <v>0</v>
      </c>
      <c r="AQ25" s="106">
        <v>1100</v>
      </c>
      <c r="AR25" s="106"/>
      <c r="AS25" s="107">
        <v>5.24</v>
      </c>
      <c r="AT25" s="107">
        <f>AS25*AR25</f>
        <v>0</v>
      </c>
      <c r="AU25" s="108">
        <f>SUM(AW25:AX25)</f>
        <v>1100</v>
      </c>
      <c r="AV25" s="107">
        <f>AS25*AU25</f>
        <v>5764</v>
      </c>
      <c r="AW25" s="106">
        <v>1100</v>
      </c>
      <c r="AX25" s="106"/>
      <c r="AY25" s="95"/>
    </row>
    <row r="26" spans="1:51" s="140" customFormat="1" ht="15.75">
      <c r="A26" s="127"/>
      <c r="B26" s="128" t="s">
        <v>38</v>
      </c>
      <c r="C26" s="129" t="s">
        <v>88</v>
      </c>
      <c r="D26" s="129" t="s">
        <v>40</v>
      </c>
      <c r="E26" s="129" t="s">
        <v>138</v>
      </c>
      <c r="F26" s="127" t="s">
        <v>42</v>
      </c>
      <c r="G26" s="127" t="s">
        <v>42</v>
      </c>
      <c r="H26" s="130"/>
      <c r="I26" s="130"/>
      <c r="J26" s="128"/>
      <c r="K26" s="130"/>
      <c r="L26" s="128"/>
      <c r="M26" s="130"/>
      <c r="N26" s="131"/>
      <c r="O26" s="130"/>
      <c r="P26" s="131"/>
      <c r="Q26" s="130"/>
      <c r="R26" s="131"/>
      <c r="S26" s="132" t="s">
        <v>90</v>
      </c>
      <c r="T26" s="132" t="s">
        <v>92</v>
      </c>
      <c r="U26" s="133" t="s">
        <v>93</v>
      </c>
      <c r="V26" s="134">
        <v>43784</v>
      </c>
      <c r="W26" s="135" t="s">
        <v>94</v>
      </c>
      <c r="X26" s="134">
        <v>43802</v>
      </c>
      <c r="Y26" s="135"/>
      <c r="Z26" s="134"/>
      <c r="AA26" s="136">
        <v>14600</v>
      </c>
      <c r="AB26" s="131">
        <v>234622</v>
      </c>
      <c r="AC26" s="130"/>
      <c r="AD26" s="131"/>
      <c r="AE26" s="130"/>
      <c r="AF26" s="131"/>
      <c r="AG26" s="130"/>
      <c r="AH26" s="131"/>
      <c r="AI26" s="131"/>
      <c r="AJ26" s="131"/>
      <c r="AK26" s="130">
        <f t="shared" si="3"/>
        <v>0</v>
      </c>
      <c r="AL26" s="130">
        <f t="shared" si="3"/>
        <v>0</v>
      </c>
      <c r="AM26" s="136">
        <f t="shared" si="0"/>
        <v>2820</v>
      </c>
      <c r="AN26" s="137">
        <f t="shared" si="0"/>
        <v>45317.399999999994</v>
      </c>
      <c r="AO26" s="136">
        <v>12470</v>
      </c>
      <c r="AP26" s="137">
        <v>200392.9</v>
      </c>
      <c r="AQ26" s="136"/>
      <c r="AR26" s="136">
        <v>690</v>
      </c>
      <c r="AS26" s="137">
        <v>16.07</v>
      </c>
      <c r="AT26" s="137">
        <f t="shared" si="1"/>
        <v>11088.300000000001</v>
      </c>
      <c r="AU26" s="138">
        <f t="shared" si="4"/>
        <v>11780</v>
      </c>
      <c r="AV26" s="137">
        <f t="shared" si="2"/>
        <v>189304.6</v>
      </c>
      <c r="AW26" s="136">
        <f>14600-720-900-510-690</f>
        <v>11780</v>
      </c>
      <c r="AX26" s="136"/>
      <c r="AY26" s="95">
        <f t="shared" si="5"/>
        <v>0</v>
      </c>
    </row>
    <row r="27" spans="1:51" s="140" customFormat="1" ht="15.75">
      <c r="A27" s="127"/>
      <c r="B27" s="128" t="s">
        <v>38</v>
      </c>
      <c r="C27" s="129" t="s">
        <v>137</v>
      </c>
      <c r="D27" s="129" t="s">
        <v>40</v>
      </c>
      <c r="E27" s="129" t="s">
        <v>138</v>
      </c>
      <c r="F27" s="127" t="s">
        <v>42</v>
      </c>
      <c r="G27" s="127" t="s">
        <v>42</v>
      </c>
      <c r="H27" s="130"/>
      <c r="I27" s="130"/>
      <c r="J27" s="128"/>
      <c r="K27" s="130"/>
      <c r="L27" s="128"/>
      <c r="M27" s="130"/>
      <c r="N27" s="131"/>
      <c r="O27" s="130"/>
      <c r="P27" s="131"/>
      <c r="Q27" s="130"/>
      <c r="R27" s="131"/>
      <c r="S27" s="132" t="s">
        <v>141</v>
      </c>
      <c r="T27" s="132" t="s">
        <v>92</v>
      </c>
      <c r="U27" s="133" t="s">
        <v>139</v>
      </c>
      <c r="V27" s="134">
        <v>43951</v>
      </c>
      <c r="W27" s="135" t="s">
        <v>140</v>
      </c>
      <c r="X27" s="134">
        <v>43963</v>
      </c>
      <c r="Y27" s="135"/>
      <c r="Z27" s="134"/>
      <c r="AA27" s="136">
        <v>0</v>
      </c>
      <c r="AB27" s="131">
        <v>0</v>
      </c>
      <c r="AC27" s="130"/>
      <c r="AD27" s="131"/>
      <c r="AE27" s="130"/>
      <c r="AF27" s="131"/>
      <c r="AG27" s="130">
        <v>5700</v>
      </c>
      <c r="AH27" s="131">
        <v>91599</v>
      </c>
      <c r="AI27" s="131"/>
      <c r="AJ27" s="131"/>
      <c r="AK27" s="130">
        <f>SUM(AI27,AG27,AE27,AC27)</f>
        <v>5700</v>
      </c>
      <c r="AL27" s="130">
        <f>SUM(AJ27,AH27,AF27,AD27)</f>
        <v>91599</v>
      </c>
      <c r="AM27" s="136">
        <f>AA27+AK27-AU27</f>
        <v>0</v>
      </c>
      <c r="AN27" s="137">
        <f>AB27+AL27-AV27</f>
        <v>0</v>
      </c>
      <c r="AO27" s="136">
        <v>0</v>
      </c>
      <c r="AP27" s="137">
        <v>0</v>
      </c>
      <c r="AQ27" s="136">
        <v>5700</v>
      </c>
      <c r="AR27" s="136"/>
      <c r="AS27" s="137">
        <v>16.07</v>
      </c>
      <c r="AT27" s="137">
        <f>AS27*AR27</f>
        <v>0</v>
      </c>
      <c r="AU27" s="138">
        <f>SUM(AW27:AX27)</f>
        <v>5700</v>
      </c>
      <c r="AV27" s="137">
        <f>AS27*AU27</f>
        <v>91599</v>
      </c>
      <c r="AW27" s="136">
        <v>5700</v>
      </c>
      <c r="AX27" s="136"/>
      <c r="AY27" s="95"/>
    </row>
    <row r="28" spans="1:51" s="66" customFormat="1" ht="15.75">
      <c r="A28" s="52"/>
      <c r="B28" s="53" t="s">
        <v>38</v>
      </c>
      <c r="C28" s="54" t="s">
        <v>39</v>
      </c>
      <c r="D28" s="54" t="s">
        <v>40</v>
      </c>
      <c r="E28" s="54"/>
      <c r="F28" s="52" t="s">
        <v>41</v>
      </c>
      <c r="G28" s="52" t="s">
        <v>41</v>
      </c>
      <c r="H28" s="55">
        <v>394</v>
      </c>
      <c r="I28" s="55">
        <v>21</v>
      </c>
      <c r="J28" s="53">
        <v>9.4</v>
      </c>
      <c r="K28" s="55">
        <v>8280</v>
      </c>
      <c r="L28" s="53">
        <v>77500.8</v>
      </c>
      <c r="M28" s="55">
        <v>19180</v>
      </c>
      <c r="N28" s="56">
        <v>584222.8</v>
      </c>
      <c r="O28" s="55">
        <v>2520</v>
      </c>
      <c r="P28" s="56">
        <v>27090</v>
      </c>
      <c r="Q28" s="55">
        <v>8280</v>
      </c>
      <c r="R28" s="56">
        <v>77500.8</v>
      </c>
      <c r="S28" s="57" t="s">
        <v>61</v>
      </c>
      <c r="T28" s="57"/>
      <c r="U28" s="57" t="s">
        <v>62</v>
      </c>
      <c r="V28" s="58">
        <v>43549</v>
      </c>
      <c r="W28" s="59" t="s">
        <v>63</v>
      </c>
      <c r="X28" s="60">
        <v>43541</v>
      </c>
      <c r="Y28" s="61" t="s">
        <v>64</v>
      </c>
      <c r="Z28" s="58">
        <v>43565</v>
      </c>
      <c r="AA28" s="62">
        <v>5340</v>
      </c>
      <c r="AB28" s="56">
        <v>36714.279999998216</v>
      </c>
      <c r="AC28" s="55"/>
      <c r="AD28" s="56"/>
      <c r="AE28" s="55"/>
      <c r="AF28" s="56"/>
      <c r="AG28" s="55"/>
      <c r="AH28" s="56"/>
      <c r="AI28" s="56"/>
      <c r="AJ28" s="56"/>
      <c r="AK28" s="55">
        <f t="shared" si="3"/>
        <v>0</v>
      </c>
      <c r="AL28" s="55">
        <f t="shared" si="3"/>
        <v>0</v>
      </c>
      <c r="AM28" s="62">
        <f t="shared" si="0"/>
        <v>4500</v>
      </c>
      <c r="AN28" s="63">
        <f t="shared" si="0"/>
        <v>30938.999999998498</v>
      </c>
      <c r="AO28" s="62">
        <v>900</v>
      </c>
      <c r="AP28" s="63">
        <v>6187.7999999997</v>
      </c>
      <c r="AQ28" s="62"/>
      <c r="AR28" s="62">
        <v>60</v>
      </c>
      <c r="AS28" s="68">
        <v>6.875333333333</v>
      </c>
      <c r="AT28" s="63">
        <f t="shared" si="1"/>
        <v>412.51999999998</v>
      </c>
      <c r="AU28" s="64">
        <f aca="true" t="shared" si="6" ref="AU28:AU36">AO28+AQ28-AR28</f>
        <v>840</v>
      </c>
      <c r="AV28" s="63">
        <f t="shared" si="2"/>
        <v>5775.27999999972</v>
      </c>
      <c r="AW28" s="62">
        <f>8280-180-540-2880-660-3660-300-60</f>
        <v>0</v>
      </c>
      <c r="AX28" s="62">
        <f>540-540+2880-1560-480</f>
        <v>840</v>
      </c>
      <c r="AY28" s="95">
        <f t="shared" si="5"/>
        <v>0</v>
      </c>
    </row>
    <row r="29" spans="1:51" s="212" customFormat="1" ht="15.75" hidden="1">
      <c r="A29" s="197"/>
      <c r="B29" s="198" t="s">
        <v>38</v>
      </c>
      <c r="C29" s="199" t="s">
        <v>119</v>
      </c>
      <c r="D29" s="199" t="s">
        <v>40</v>
      </c>
      <c r="E29" s="199"/>
      <c r="F29" s="197" t="s">
        <v>42</v>
      </c>
      <c r="G29" s="197" t="s">
        <v>42</v>
      </c>
      <c r="H29" s="200">
        <v>17</v>
      </c>
      <c r="I29" s="200">
        <v>21</v>
      </c>
      <c r="J29" s="198">
        <v>36</v>
      </c>
      <c r="K29" s="200">
        <v>365</v>
      </c>
      <c r="L29" s="198">
        <v>13147.3</v>
      </c>
      <c r="M29" s="200"/>
      <c r="N29" s="201"/>
      <c r="O29" s="200">
        <v>8332</v>
      </c>
      <c r="P29" s="201">
        <v>304867.88</v>
      </c>
      <c r="Q29" s="200">
        <v>365</v>
      </c>
      <c r="R29" s="201">
        <v>13147.3</v>
      </c>
      <c r="S29" s="202"/>
      <c r="T29" s="202"/>
      <c r="U29" s="202"/>
      <c r="V29" s="203"/>
      <c r="W29" s="204"/>
      <c r="X29" s="205"/>
      <c r="Y29" s="206"/>
      <c r="Z29" s="203"/>
      <c r="AA29" s="207">
        <v>0</v>
      </c>
      <c r="AB29" s="201">
        <v>0</v>
      </c>
      <c r="AC29" s="200"/>
      <c r="AD29" s="201"/>
      <c r="AE29" s="200"/>
      <c r="AF29" s="201"/>
      <c r="AG29" s="200"/>
      <c r="AH29" s="201"/>
      <c r="AI29" s="201"/>
      <c r="AJ29" s="201"/>
      <c r="AK29" s="200"/>
      <c r="AL29" s="200"/>
      <c r="AM29" s="207"/>
      <c r="AN29" s="208"/>
      <c r="AO29" s="207"/>
      <c r="AP29" s="208"/>
      <c r="AQ29" s="207"/>
      <c r="AR29" s="207"/>
      <c r="AS29" s="209"/>
      <c r="AT29" s="208"/>
      <c r="AU29" s="210"/>
      <c r="AV29" s="208"/>
      <c r="AW29" s="207"/>
      <c r="AX29" s="207"/>
      <c r="AY29" s="211"/>
    </row>
    <row r="30" spans="1:51" s="126" customFormat="1" ht="15.75">
      <c r="A30" s="111"/>
      <c r="B30" s="112" t="s">
        <v>38</v>
      </c>
      <c r="C30" s="113" t="s">
        <v>43</v>
      </c>
      <c r="D30" s="113" t="s">
        <v>44</v>
      </c>
      <c r="E30" s="113"/>
      <c r="F30" s="111" t="s">
        <v>41</v>
      </c>
      <c r="G30" s="111" t="s">
        <v>41</v>
      </c>
      <c r="H30" s="114">
        <v>579</v>
      </c>
      <c r="I30" s="114">
        <v>3</v>
      </c>
      <c r="J30" s="112">
        <v>590.6</v>
      </c>
      <c r="K30" s="114">
        <v>1736</v>
      </c>
      <c r="L30" s="112">
        <v>1025229.5</v>
      </c>
      <c r="M30" s="114">
        <v>1440</v>
      </c>
      <c r="N30" s="115">
        <v>2193768</v>
      </c>
      <c r="O30" s="114">
        <v>6000</v>
      </c>
      <c r="P30" s="115">
        <v>3158340</v>
      </c>
      <c r="Q30" s="114">
        <v>1736</v>
      </c>
      <c r="R30" s="115">
        <v>1025229.52</v>
      </c>
      <c r="S30" s="116" t="s">
        <v>45</v>
      </c>
      <c r="T30" s="116"/>
      <c r="U30" s="117" t="s">
        <v>46</v>
      </c>
      <c r="V30" s="118">
        <v>43188</v>
      </c>
      <c r="W30" s="119" t="s">
        <v>77</v>
      </c>
      <c r="X30" s="118">
        <v>43164</v>
      </c>
      <c r="Y30" s="120"/>
      <c r="Z30" s="121"/>
      <c r="AA30" s="122">
        <v>16</v>
      </c>
      <c r="AB30" s="115">
        <v>9378.24</v>
      </c>
      <c r="AC30" s="114"/>
      <c r="AD30" s="115"/>
      <c r="AE30" s="114"/>
      <c r="AF30" s="115"/>
      <c r="AG30" s="114"/>
      <c r="AH30" s="115"/>
      <c r="AI30" s="115"/>
      <c r="AJ30" s="115"/>
      <c r="AK30" s="114">
        <f t="shared" si="3"/>
        <v>0</v>
      </c>
      <c r="AL30" s="114">
        <f t="shared" si="3"/>
        <v>0</v>
      </c>
      <c r="AM30" s="122">
        <f t="shared" si="0"/>
        <v>16</v>
      </c>
      <c r="AN30" s="123">
        <f t="shared" si="0"/>
        <v>9378.24</v>
      </c>
      <c r="AO30" s="122">
        <v>0</v>
      </c>
      <c r="AP30" s="123">
        <v>0</v>
      </c>
      <c r="AQ30" s="122"/>
      <c r="AR30" s="122"/>
      <c r="AS30" s="123">
        <v>586.14</v>
      </c>
      <c r="AT30" s="123">
        <f t="shared" si="1"/>
        <v>0</v>
      </c>
      <c r="AU30" s="124">
        <f t="shared" si="6"/>
        <v>0</v>
      </c>
      <c r="AV30" s="123">
        <f t="shared" si="2"/>
        <v>0</v>
      </c>
      <c r="AW30" s="122">
        <f>AU30</f>
        <v>0</v>
      </c>
      <c r="AX30" s="122"/>
      <c r="AY30" s="95">
        <f t="shared" si="5"/>
        <v>0</v>
      </c>
    </row>
    <row r="31" spans="1:51" s="126" customFormat="1" ht="15.75">
      <c r="A31" s="111"/>
      <c r="B31" s="112" t="s">
        <v>38</v>
      </c>
      <c r="C31" s="113" t="s">
        <v>43</v>
      </c>
      <c r="D31" s="113" t="s">
        <v>44</v>
      </c>
      <c r="E31" s="113"/>
      <c r="F31" s="111" t="s">
        <v>41</v>
      </c>
      <c r="G31" s="111" t="s">
        <v>41</v>
      </c>
      <c r="H31" s="114"/>
      <c r="I31" s="114"/>
      <c r="J31" s="112"/>
      <c r="K31" s="114"/>
      <c r="L31" s="112"/>
      <c r="M31" s="114"/>
      <c r="N31" s="115"/>
      <c r="O31" s="114"/>
      <c r="P31" s="115"/>
      <c r="Q31" s="114"/>
      <c r="R31" s="115"/>
      <c r="S31" s="116" t="s">
        <v>70</v>
      </c>
      <c r="T31" s="116" t="s">
        <v>72</v>
      </c>
      <c r="U31" s="117" t="s">
        <v>74</v>
      </c>
      <c r="V31" s="118">
        <v>43650</v>
      </c>
      <c r="W31" s="119" t="s">
        <v>75</v>
      </c>
      <c r="X31" s="118">
        <v>43663</v>
      </c>
      <c r="Y31" s="120"/>
      <c r="Z31" s="121"/>
      <c r="AA31" s="122">
        <v>280</v>
      </c>
      <c r="AB31" s="115">
        <v>148270.9</v>
      </c>
      <c r="AC31" s="114"/>
      <c r="AD31" s="115"/>
      <c r="AE31" s="114"/>
      <c r="AF31" s="115"/>
      <c r="AG31" s="114"/>
      <c r="AH31" s="115"/>
      <c r="AI31" s="115"/>
      <c r="AJ31" s="115"/>
      <c r="AK31" s="114">
        <f t="shared" si="3"/>
        <v>0</v>
      </c>
      <c r="AL31" s="114">
        <f t="shared" si="3"/>
        <v>0</v>
      </c>
      <c r="AM31" s="122">
        <f t="shared" si="0"/>
        <v>280</v>
      </c>
      <c r="AN31" s="123">
        <f t="shared" si="0"/>
        <v>148270.9</v>
      </c>
      <c r="AO31" s="122">
        <v>0</v>
      </c>
      <c r="AP31" s="123">
        <v>0</v>
      </c>
      <c r="AQ31" s="122"/>
      <c r="AR31" s="122"/>
      <c r="AS31" s="123">
        <v>529.5389285714285</v>
      </c>
      <c r="AT31" s="123">
        <f t="shared" si="1"/>
        <v>0</v>
      </c>
      <c r="AU31" s="124">
        <f t="shared" si="6"/>
        <v>0</v>
      </c>
      <c r="AV31" s="123">
        <f t="shared" si="2"/>
        <v>0</v>
      </c>
      <c r="AW31" s="122">
        <f>AU31</f>
        <v>0</v>
      </c>
      <c r="AX31" s="122"/>
      <c r="AY31" s="95">
        <f t="shared" si="5"/>
        <v>0</v>
      </c>
    </row>
    <row r="32" spans="1:51" s="126" customFormat="1" ht="15.75">
      <c r="A32" s="111"/>
      <c r="B32" s="112" t="s">
        <v>38</v>
      </c>
      <c r="C32" s="113" t="s">
        <v>43</v>
      </c>
      <c r="D32" s="113" t="s">
        <v>44</v>
      </c>
      <c r="E32" s="113"/>
      <c r="F32" s="111" t="s">
        <v>41</v>
      </c>
      <c r="G32" s="111" t="s">
        <v>41</v>
      </c>
      <c r="H32" s="114"/>
      <c r="I32" s="114"/>
      <c r="J32" s="112"/>
      <c r="K32" s="114"/>
      <c r="L32" s="112"/>
      <c r="M32" s="114"/>
      <c r="N32" s="115"/>
      <c r="O32" s="114"/>
      <c r="P32" s="115"/>
      <c r="Q32" s="114"/>
      <c r="R32" s="115"/>
      <c r="S32" s="116" t="s">
        <v>71</v>
      </c>
      <c r="T32" s="116" t="s">
        <v>73</v>
      </c>
      <c r="U32" s="117" t="s">
        <v>74</v>
      </c>
      <c r="V32" s="118">
        <v>43650</v>
      </c>
      <c r="W32" s="119" t="s">
        <v>75</v>
      </c>
      <c r="X32" s="118">
        <v>43663</v>
      </c>
      <c r="Y32" s="120"/>
      <c r="Z32" s="121"/>
      <c r="AA32" s="122">
        <v>140</v>
      </c>
      <c r="AB32" s="115">
        <v>74135.45</v>
      </c>
      <c r="AC32" s="114"/>
      <c r="AD32" s="115"/>
      <c r="AE32" s="114"/>
      <c r="AF32" s="115"/>
      <c r="AG32" s="114"/>
      <c r="AH32" s="115"/>
      <c r="AI32" s="115"/>
      <c r="AJ32" s="115"/>
      <c r="AK32" s="114">
        <f t="shared" si="3"/>
        <v>0</v>
      </c>
      <c r="AL32" s="114">
        <f t="shared" si="3"/>
        <v>0</v>
      </c>
      <c r="AM32" s="122">
        <f t="shared" si="0"/>
        <v>140</v>
      </c>
      <c r="AN32" s="123">
        <f t="shared" si="0"/>
        <v>74135.45</v>
      </c>
      <c r="AO32" s="122">
        <v>0</v>
      </c>
      <c r="AP32" s="123">
        <v>0</v>
      </c>
      <c r="AQ32" s="122"/>
      <c r="AR32" s="122"/>
      <c r="AS32" s="123">
        <v>529.5389285714285</v>
      </c>
      <c r="AT32" s="123">
        <f t="shared" si="1"/>
        <v>0</v>
      </c>
      <c r="AU32" s="124">
        <f t="shared" si="6"/>
        <v>0</v>
      </c>
      <c r="AV32" s="123">
        <f t="shared" si="2"/>
        <v>0</v>
      </c>
      <c r="AW32" s="122">
        <f>AU32</f>
        <v>0</v>
      </c>
      <c r="AX32" s="122"/>
      <c r="AY32" s="95">
        <f t="shared" si="5"/>
        <v>0</v>
      </c>
    </row>
    <row r="33" spans="1:51" s="126" customFormat="1" ht="15.75">
      <c r="A33" s="111"/>
      <c r="B33" s="112" t="s">
        <v>38</v>
      </c>
      <c r="C33" s="113" t="s">
        <v>43</v>
      </c>
      <c r="D33" s="113" t="s">
        <v>44</v>
      </c>
      <c r="E33" s="113"/>
      <c r="F33" s="111" t="s">
        <v>41</v>
      </c>
      <c r="G33" s="111" t="s">
        <v>41</v>
      </c>
      <c r="H33" s="114"/>
      <c r="I33" s="114"/>
      <c r="J33" s="112"/>
      <c r="K33" s="114"/>
      <c r="L33" s="112"/>
      <c r="M33" s="114"/>
      <c r="N33" s="115"/>
      <c r="O33" s="114"/>
      <c r="P33" s="115"/>
      <c r="Q33" s="114"/>
      <c r="R33" s="115"/>
      <c r="S33" s="116" t="s">
        <v>70</v>
      </c>
      <c r="T33" s="116" t="s">
        <v>72</v>
      </c>
      <c r="U33" s="117" t="s">
        <v>80</v>
      </c>
      <c r="V33" s="118">
        <v>43692</v>
      </c>
      <c r="W33" s="119" t="s">
        <v>81</v>
      </c>
      <c r="X33" s="118">
        <v>43710</v>
      </c>
      <c r="Y33" s="120" t="s">
        <v>82</v>
      </c>
      <c r="Z33" s="121">
        <v>43696</v>
      </c>
      <c r="AA33" s="122">
        <v>1120</v>
      </c>
      <c r="AB33" s="115">
        <v>582342.8</v>
      </c>
      <c r="AC33" s="114"/>
      <c r="AD33" s="115"/>
      <c r="AE33" s="114"/>
      <c r="AF33" s="115"/>
      <c r="AG33" s="114"/>
      <c r="AH33" s="115"/>
      <c r="AI33" s="115"/>
      <c r="AJ33" s="115"/>
      <c r="AK33" s="114">
        <f t="shared" si="3"/>
        <v>0</v>
      </c>
      <c r="AL33" s="114">
        <f t="shared" si="3"/>
        <v>0</v>
      </c>
      <c r="AM33" s="122">
        <f t="shared" si="0"/>
        <v>1120</v>
      </c>
      <c r="AN33" s="123">
        <f t="shared" si="0"/>
        <v>582342.8</v>
      </c>
      <c r="AO33" s="122">
        <v>206</v>
      </c>
      <c r="AP33" s="123">
        <v>107109.47928571429</v>
      </c>
      <c r="AQ33" s="122"/>
      <c r="AR33" s="122">
        <v>206</v>
      </c>
      <c r="AS33" s="123">
        <v>519.9489285714286</v>
      </c>
      <c r="AT33" s="123">
        <f t="shared" si="1"/>
        <v>107109.47928571429</v>
      </c>
      <c r="AU33" s="124">
        <f t="shared" si="6"/>
        <v>0</v>
      </c>
      <c r="AV33" s="123">
        <f t="shared" si="2"/>
        <v>0</v>
      </c>
      <c r="AW33" s="122">
        <f>AU33</f>
        <v>0</v>
      </c>
      <c r="AX33" s="122"/>
      <c r="AY33" s="125">
        <f>AA33+AK33-AM33-AU33</f>
        <v>0</v>
      </c>
    </row>
    <row r="34" spans="1:51" s="126" customFormat="1" ht="15.75">
      <c r="A34" s="111"/>
      <c r="B34" s="112" t="s">
        <v>38</v>
      </c>
      <c r="C34" s="113" t="s">
        <v>43</v>
      </c>
      <c r="D34" s="113" t="s">
        <v>44</v>
      </c>
      <c r="E34" s="113"/>
      <c r="F34" s="111" t="s">
        <v>41</v>
      </c>
      <c r="G34" s="111" t="s">
        <v>41</v>
      </c>
      <c r="H34" s="114"/>
      <c r="I34" s="114"/>
      <c r="J34" s="112"/>
      <c r="K34" s="114"/>
      <c r="L34" s="112"/>
      <c r="M34" s="114"/>
      <c r="N34" s="115"/>
      <c r="O34" s="114"/>
      <c r="P34" s="115"/>
      <c r="Q34" s="114"/>
      <c r="R34" s="115"/>
      <c r="S34" s="116" t="s">
        <v>83</v>
      </c>
      <c r="T34" s="116" t="s">
        <v>84</v>
      </c>
      <c r="U34" s="117" t="s">
        <v>85</v>
      </c>
      <c r="V34" s="118">
        <v>43759</v>
      </c>
      <c r="W34" s="119" t="s">
        <v>86</v>
      </c>
      <c r="X34" s="118">
        <v>40486</v>
      </c>
      <c r="Y34" s="120"/>
      <c r="Z34" s="121"/>
      <c r="AA34" s="122">
        <v>616</v>
      </c>
      <c r="AB34" s="115">
        <v>320286.78</v>
      </c>
      <c r="AC34" s="114"/>
      <c r="AD34" s="115"/>
      <c r="AE34" s="114"/>
      <c r="AF34" s="115"/>
      <c r="AG34" s="114"/>
      <c r="AH34" s="115"/>
      <c r="AI34" s="115"/>
      <c r="AJ34" s="115"/>
      <c r="AK34" s="114">
        <f t="shared" si="3"/>
        <v>0</v>
      </c>
      <c r="AL34" s="114">
        <f t="shared" si="3"/>
        <v>0</v>
      </c>
      <c r="AM34" s="122">
        <f t="shared" si="0"/>
        <v>34</v>
      </c>
      <c r="AN34" s="123">
        <f t="shared" si="0"/>
        <v>17678.16642857145</v>
      </c>
      <c r="AO34" s="122">
        <v>616</v>
      </c>
      <c r="AP34" s="123">
        <v>320286.78</v>
      </c>
      <c r="AQ34" s="122"/>
      <c r="AR34" s="122">
        <v>34</v>
      </c>
      <c r="AS34" s="123">
        <v>519.9460714285715</v>
      </c>
      <c r="AT34" s="123">
        <f t="shared" si="1"/>
        <v>17678.16642857143</v>
      </c>
      <c r="AU34" s="124">
        <f t="shared" si="6"/>
        <v>582</v>
      </c>
      <c r="AV34" s="123">
        <f t="shared" si="2"/>
        <v>302608.6135714286</v>
      </c>
      <c r="AW34" s="122">
        <f>AU34</f>
        <v>582</v>
      </c>
      <c r="AX34" s="122"/>
      <c r="AY34" s="125">
        <f>AA34+AK34-AM34-AU34</f>
        <v>0</v>
      </c>
    </row>
    <row r="35" spans="1:51" s="126" customFormat="1" ht="15.75">
      <c r="A35" s="259"/>
      <c r="B35" s="112" t="s">
        <v>38</v>
      </c>
      <c r="C35" s="113" t="s">
        <v>43</v>
      </c>
      <c r="D35" s="113" t="s">
        <v>44</v>
      </c>
      <c r="E35" s="113" t="s">
        <v>142</v>
      </c>
      <c r="F35" s="111" t="s">
        <v>41</v>
      </c>
      <c r="G35" s="111" t="s">
        <v>41</v>
      </c>
      <c r="H35" s="114"/>
      <c r="I35" s="114"/>
      <c r="J35" s="112"/>
      <c r="K35" s="114"/>
      <c r="L35" s="112"/>
      <c r="M35" s="114"/>
      <c r="N35" s="115"/>
      <c r="O35" s="114"/>
      <c r="P35" s="115"/>
      <c r="Q35" s="114"/>
      <c r="R35" s="115"/>
      <c r="S35" s="116" t="s">
        <v>83</v>
      </c>
      <c r="T35" s="116" t="s">
        <v>144</v>
      </c>
      <c r="U35" s="117" t="s">
        <v>145</v>
      </c>
      <c r="V35" s="118">
        <v>43959</v>
      </c>
      <c r="W35" s="119" t="s">
        <v>146</v>
      </c>
      <c r="X35" s="118">
        <v>43977</v>
      </c>
      <c r="Y35" s="120"/>
      <c r="Z35" s="121"/>
      <c r="AA35" s="122">
        <v>0</v>
      </c>
      <c r="AB35" s="115">
        <v>0</v>
      </c>
      <c r="AC35" s="114"/>
      <c r="AD35" s="115"/>
      <c r="AE35" s="114"/>
      <c r="AF35" s="115"/>
      <c r="AG35" s="114">
        <v>1148</v>
      </c>
      <c r="AH35" s="115">
        <v>420489.44</v>
      </c>
      <c r="AI35" s="115"/>
      <c r="AJ35" s="115"/>
      <c r="AK35" s="114">
        <f>SUM(AI35,AG35,AE35,AC35)</f>
        <v>1148</v>
      </c>
      <c r="AL35" s="114">
        <f>SUM(AJ35,AH35,AF35,AD35)</f>
        <v>420489.44</v>
      </c>
      <c r="AM35" s="122">
        <f>AA35+AK35-AU35</f>
        <v>0</v>
      </c>
      <c r="AN35" s="123">
        <f>AB35+AL35-AV35</f>
        <v>0</v>
      </c>
      <c r="AO35" s="122">
        <v>0</v>
      </c>
      <c r="AP35" s="123">
        <v>0</v>
      </c>
      <c r="AQ35" s="122">
        <v>1148</v>
      </c>
      <c r="AR35" s="122"/>
      <c r="AS35" s="123">
        <v>366.28</v>
      </c>
      <c r="AT35" s="123">
        <f t="shared" si="1"/>
        <v>0</v>
      </c>
      <c r="AU35" s="124">
        <f t="shared" si="6"/>
        <v>1148</v>
      </c>
      <c r="AV35" s="123">
        <f t="shared" si="2"/>
        <v>420489.43999999994</v>
      </c>
      <c r="AW35" s="122">
        <v>1148</v>
      </c>
      <c r="AX35" s="122"/>
      <c r="AY35" s="125">
        <f>AA35+AK35-AM35-AU35</f>
        <v>0</v>
      </c>
    </row>
    <row r="36" spans="1:51" s="126" customFormat="1" ht="15.75">
      <c r="A36" s="259"/>
      <c r="B36" s="112" t="s">
        <v>38</v>
      </c>
      <c r="C36" s="113" t="s">
        <v>43</v>
      </c>
      <c r="D36" s="113" t="s">
        <v>44</v>
      </c>
      <c r="E36" s="113" t="s">
        <v>142</v>
      </c>
      <c r="F36" s="111" t="s">
        <v>41</v>
      </c>
      <c r="G36" s="111" t="s">
        <v>41</v>
      </c>
      <c r="H36" s="114"/>
      <c r="I36" s="114"/>
      <c r="J36" s="112"/>
      <c r="K36" s="114"/>
      <c r="L36" s="112"/>
      <c r="M36" s="114"/>
      <c r="N36" s="115"/>
      <c r="O36" s="114"/>
      <c r="P36" s="115"/>
      <c r="Q36" s="114"/>
      <c r="R36" s="115"/>
      <c r="S36" s="116" t="s">
        <v>143</v>
      </c>
      <c r="T36" s="116" t="s">
        <v>144</v>
      </c>
      <c r="U36" s="117" t="s">
        <v>145</v>
      </c>
      <c r="V36" s="118">
        <v>43959</v>
      </c>
      <c r="W36" s="119" t="s">
        <v>146</v>
      </c>
      <c r="X36" s="118">
        <v>43977</v>
      </c>
      <c r="Y36" s="120"/>
      <c r="Z36" s="121"/>
      <c r="AA36" s="122">
        <v>0</v>
      </c>
      <c r="AB36" s="115">
        <v>0</v>
      </c>
      <c r="AC36" s="114"/>
      <c r="AD36" s="115"/>
      <c r="AE36" s="114"/>
      <c r="AF36" s="115"/>
      <c r="AG36" s="114">
        <v>1820</v>
      </c>
      <c r="AH36" s="115">
        <v>666629.6</v>
      </c>
      <c r="AI36" s="115"/>
      <c r="AJ36" s="115"/>
      <c r="AK36" s="114">
        <f>SUM(AI36,AG36,AE36,AC36)</f>
        <v>1820</v>
      </c>
      <c r="AL36" s="114">
        <f>SUM(AJ36,AH36,AF36,AD36)</f>
        <v>666629.6</v>
      </c>
      <c r="AM36" s="122">
        <f>AA36+AK36-AU36</f>
        <v>0</v>
      </c>
      <c r="AN36" s="123">
        <f>AB36+AL36-AV36</f>
        <v>0</v>
      </c>
      <c r="AO36" s="122">
        <v>0</v>
      </c>
      <c r="AP36" s="123">
        <v>0</v>
      </c>
      <c r="AQ36" s="122">
        <v>1820</v>
      </c>
      <c r="AR36" s="122"/>
      <c r="AS36" s="123">
        <v>366.28</v>
      </c>
      <c r="AT36" s="123">
        <f t="shared" si="1"/>
        <v>0</v>
      </c>
      <c r="AU36" s="124">
        <f t="shared" si="6"/>
        <v>1820</v>
      </c>
      <c r="AV36" s="123">
        <f t="shared" si="2"/>
        <v>666629.6</v>
      </c>
      <c r="AW36" s="122">
        <v>1820</v>
      </c>
      <c r="AX36" s="122"/>
      <c r="AY36" s="125">
        <f>AA36+AK36-AM36-AU36</f>
        <v>0</v>
      </c>
    </row>
    <row r="37" spans="1:51" s="49" customFormat="1" ht="15.75">
      <c r="A37" s="285" t="s">
        <v>29</v>
      </c>
      <c r="B37" s="286"/>
      <c r="C37" s="286"/>
      <c r="D37" s="286"/>
      <c r="E37" s="286"/>
      <c r="F37" s="286"/>
      <c r="G37" s="287"/>
      <c r="H37" s="28"/>
      <c r="I37" s="28">
        <f>SUM(I17:I28)</f>
        <v>21</v>
      </c>
      <c r="J37" s="29"/>
      <c r="K37" s="28">
        <f>SUM(K17:K28)</f>
        <v>8280</v>
      </c>
      <c r="L37" s="29">
        <f>SUM(L17:L28)</f>
        <v>77500.8</v>
      </c>
      <c r="M37" s="28"/>
      <c r="N37" s="30">
        <f>SUM(N17:N28)</f>
        <v>584222.8</v>
      </c>
      <c r="O37" s="28"/>
      <c r="P37" s="30">
        <f>SUM(P17:P28)</f>
        <v>27090</v>
      </c>
      <c r="Q37" s="28"/>
      <c r="R37" s="30">
        <f>SUM(R17:R28)</f>
        <v>77500.8</v>
      </c>
      <c r="S37" s="31"/>
      <c r="T37" s="31"/>
      <c r="U37" s="15"/>
      <c r="V37" s="16"/>
      <c r="W37" s="41"/>
      <c r="X37" s="42"/>
      <c r="Y37" s="41"/>
      <c r="Z37" s="42"/>
      <c r="AA37" s="30">
        <f>SUM(AA17:AA36)</f>
        <v>29552</v>
      </c>
      <c r="AB37" s="30">
        <f>SUM(AB17:AB36)</f>
        <v>2600536.049399998</v>
      </c>
      <c r="AC37" s="30">
        <f aca="true" t="shared" si="7" ref="AC37:AH37">SUM(AC17:AC34)</f>
        <v>0</v>
      </c>
      <c r="AD37" s="30">
        <f t="shared" si="7"/>
        <v>0</v>
      </c>
      <c r="AE37" s="30">
        <f t="shared" si="7"/>
        <v>0</v>
      </c>
      <c r="AF37" s="30">
        <f t="shared" si="7"/>
        <v>0</v>
      </c>
      <c r="AG37" s="30">
        <f t="shared" si="7"/>
        <v>9560</v>
      </c>
      <c r="AH37" s="30">
        <f t="shared" si="7"/>
        <v>1472448.4000000001</v>
      </c>
      <c r="AI37" s="30"/>
      <c r="AJ37" s="30"/>
      <c r="AK37" s="17">
        <f aca="true" t="shared" si="8" ref="AK37:AP37">SUM(AK17:AK36)</f>
        <v>12528</v>
      </c>
      <c r="AL37" s="17">
        <f t="shared" si="8"/>
        <v>2559567.44</v>
      </c>
      <c r="AM37" s="17">
        <f>SUM(AM17:AM36)</f>
        <v>11650</v>
      </c>
      <c r="AN37" s="17">
        <f t="shared" si="8"/>
        <v>1243174.3158285702</v>
      </c>
      <c r="AO37" s="17">
        <f t="shared" si="8"/>
        <v>22282</v>
      </c>
      <c r="AP37" s="17">
        <f t="shared" si="8"/>
        <v>2960122.4392857132</v>
      </c>
      <c r="AQ37" s="47">
        <f>SUM(AQ17:AQ34)</f>
        <v>6800</v>
      </c>
      <c r="AR37" s="47">
        <f>SUM(AR17:AR34)</f>
        <v>1620</v>
      </c>
      <c r="AS37" s="48" t="s">
        <v>47</v>
      </c>
      <c r="AT37" s="48">
        <f>SUM(AT17:AT36)</f>
        <v>227675.3057142857</v>
      </c>
      <c r="AU37" s="13">
        <f>SUM(AU17:AU36)</f>
        <v>30430</v>
      </c>
      <c r="AV37" s="13">
        <f>SUM(AV17:AV36)</f>
        <v>3916929.1735714283</v>
      </c>
      <c r="AW37" s="13">
        <f>SUM(AW17:AW36)</f>
        <v>29590</v>
      </c>
      <c r="AX37" s="13">
        <f>SUM(AX17:AX33)</f>
        <v>840</v>
      </c>
      <c r="AY37" s="125">
        <f>AA37+AK37-AM37-AU37</f>
        <v>0</v>
      </c>
    </row>
    <row r="38" spans="3:51" ht="15.75">
      <c r="C38" s="288"/>
      <c r="D38" s="288"/>
      <c r="E38" s="288"/>
      <c r="F38" s="288"/>
      <c r="G38" s="288"/>
      <c r="AY38" s="125"/>
    </row>
    <row r="39" spans="3:51" ht="15.75">
      <c r="C39" s="4"/>
      <c r="D39" s="33"/>
      <c r="E39" s="33"/>
      <c r="K39" s="34"/>
      <c r="L39" s="35"/>
      <c r="N39" s="35"/>
      <c r="O39" s="34"/>
      <c r="AY39" s="125"/>
    </row>
    <row r="40" spans="3:48" ht="15.75">
      <c r="C40" s="5" t="s">
        <v>78</v>
      </c>
      <c r="D40" s="272"/>
      <c r="E40" s="272"/>
      <c r="F40" s="273" t="s">
        <v>48</v>
      </c>
      <c r="G40" s="274"/>
      <c r="H40" s="273"/>
      <c r="I40" s="275"/>
      <c r="J40" s="276"/>
      <c r="K40" s="277"/>
      <c r="L40" s="273"/>
      <c r="M40" s="278"/>
      <c r="N40" s="273"/>
      <c r="O40" s="273"/>
      <c r="P40" s="275"/>
      <c r="Q40" s="275"/>
      <c r="R40" s="275"/>
      <c r="S40" s="274"/>
      <c r="T40" s="274"/>
      <c r="U40" s="49"/>
      <c r="V40" s="49"/>
      <c r="W40" s="275"/>
      <c r="X40" s="275"/>
      <c r="Y40" s="275"/>
      <c r="Z40" s="275"/>
      <c r="AA40" s="49"/>
      <c r="AB40" s="49"/>
      <c r="AC40" s="275"/>
      <c r="AD40" s="275"/>
      <c r="AE40" s="275"/>
      <c r="AF40" s="275"/>
      <c r="AG40" s="275"/>
      <c r="AH40" s="275"/>
      <c r="AI40" s="275"/>
      <c r="AJ40" s="275"/>
      <c r="AK40" s="321" t="s">
        <v>48</v>
      </c>
      <c r="AL40" s="321"/>
      <c r="AV40" s="50"/>
    </row>
    <row r="41" spans="3:42" ht="15.75">
      <c r="C41" s="279" t="s">
        <v>147</v>
      </c>
      <c r="D41" s="277"/>
      <c r="E41" s="277"/>
      <c r="F41" s="33"/>
      <c r="G41" s="274"/>
      <c r="H41" s="33"/>
      <c r="I41" s="275"/>
      <c r="J41" s="33"/>
      <c r="K41" s="277"/>
      <c r="L41" s="273"/>
      <c r="M41" s="273"/>
      <c r="N41" s="273"/>
      <c r="O41" s="273"/>
      <c r="P41" s="275"/>
      <c r="Q41" s="275"/>
      <c r="R41" s="275"/>
      <c r="S41" s="274"/>
      <c r="T41" s="274"/>
      <c r="U41" s="49"/>
      <c r="V41" s="49"/>
      <c r="W41" s="275"/>
      <c r="X41" s="275"/>
      <c r="Y41" s="275"/>
      <c r="Z41" s="275"/>
      <c r="AA41" s="49"/>
      <c r="AB41" s="280"/>
      <c r="AC41" s="275"/>
      <c r="AD41" s="275"/>
      <c r="AE41" s="275"/>
      <c r="AF41" s="275"/>
      <c r="AG41" s="275"/>
      <c r="AH41" s="275"/>
      <c r="AI41" s="275"/>
      <c r="AJ41" s="275"/>
      <c r="AK41" s="49"/>
      <c r="AL41" s="49"/>
      <c r="AN41" s="14"/>
      <c r="AP41" s="51"/>
    </row>
    <row r="42" spans="3:38" ht="15.75">
      <c r="C42" s="281"/>
      <c r="D42" s="277"/>
      <c r="E42" s="277"/>
      <c r="F42" s="33"/>
      <c r="G42" s="274"/>
      <c r="H42" s="33"/>
      <c r="I42" s="275"/>
      <c r="J42" s="33"/>
      <c r="K42" s="277"/>
      <c r="L42" s="273"/>
      <c r="M42" s="273"/>
      <c r="N42" s="273"/>
      <c r="O42" s="273"/>
      <c r="P42" s="275"/>
      <c r="Q42" s="275"/>
      <c r="R42" s="275"/>
      <c r="S42" s="274"/>
      <c r="T42" s="274"/>
      <c r="U42" s="49"/>
      <c r="V42" s="49"/>
      <c r="W42" s="275"/>
      <c r="X42" s="275"/>
      <c r="Y42" s="275"/>
      <c r="Z42" s="275"/>
      <c r="AA42" s="49"/>
      <c r="AB42" s="49"/>
      <c r="AC42" s="275"/>
      <c r="AD42" s="275"/>
      <c r="AE42" s="275"/>
      <c r="AF42" s="275"/>
      <c r="AG42" s="275"/>
      <c r="AH42" s="275"/>
      <c r="AI42" s="275"/>
      <c r="AJ42" s="275"/>
      <c r="AK42" s="49"/>
      <c r="AL42" s="49"/>
    </row>
    <row r="43" spans="3:38" ht="15.75">
      <c r="C43" s="5" t="s">
        <v>49</v>
      </c>
      <c r="D43" s="272"/>
      <c r="E43" s="272"/>
      <c r="F43" s="273" t="s">
        <v>50</v>
      </c>
      <c r="G43" s="274"/>
      <c r="H43" s="273"/>
      <c r="I43" s="275"/>
      <c r="J43" s="276"/>
      <c r="K43" s="324"/>
      <c r="L43" s="324"/>
      <c r="M43" s="273"/>
      <c r="N43" s="273"/>
      <c r="O43" s="273"/>
      <c r="P43" s="275"/>
      <c r="Q43" s="275"/>
      <c r="R43" s="275"/>
      <c r="S43" s="274"/>
      <c r="T43" s="274"/>
      <c r="U43" s="49"/>
      <c r="V43" s="49"/>
      <c r="W43" s="275"/>
      <c r="X43" s="275"/>
      <c r="Y43" s="275"/>
      <c r="Z43" s="275"/>
      <c r="AA43" s="49"/>
      <c r="AB43" s="49"/>
      <c r="AC43" s="275"/>
      <c r="AD43" s="275"/>
      <c r="AE43" s="275"/>
      <c r="AF43" s="275"/>
      <c r="AG43" s="275"/>
      <c r="AH43" s="275"/>
      <c r="AI43" s="275"/>
      <c r="AJ43" s="275"/>
      <c r="AK43" s="321" t="s">
        <v>51</v>
      </c>
      <c r="AL43" s="321"/>
    </row>
    <row r="44" spans="3:5" ht="15.75">
      <c r="C44" s="142" t="s">
        <v>52</v>
      </c>
      <c r="D44" s="258"/>
      <c r="E44" s="258"/>
    </row>
    <row r="45" spans="3:50" ht="34.5" customHeight="1">
      <c r="C45" s="19" t="s">
        <v>69</v>
      </c>
      <c r="D45" s="37"/>
      <c r="E45" s="37"/>
      <c r="F45" s="38"/>
      <c r="G45" s="38"/>
      <c r="H45" s="39"/>
      <c r="I45" s="39"/>
      <c r="J45" s="40"/>
      <c r="K45" s="39"/>
      <c r="L45" s="39"/>
      <c r="M45" s="39"/>
      <c r="N45" s="39"/>
      <c r="O45" s="39"/>
      <c r="AV45" s="14"/>
      <c r="AW45" s="14"/>
      <c r="AX45" s="14"/>
    </row>
    <row r="49" spans="4:46" s="257" customFormat="1" ht="15.75">
      <c r="D49" s="20"/>
      <c r="E49" s="20"/>
      <c r="F49" s="21"/>
      <c r="G49" s="21"/>
      <c r="H49" s="20"/>
      <c r="I49" s="20"/>
      <c r="J49" s="32"/>
      <c r="K49" s="20"/>
      <c r="L49" s="20"/>
      <c r="M49" s="20"/>
      <c r="N49" s="20"/>
      <c r="O49" s="20"/>
      <c r="P49" s="22"/>
      <c r="Q49" s="22"/>
      <c r="R49" s="22"/>
      <c r="S49" s="21"/>
      <c r="T49" s="21"/>
      <c r="W49" s="20"/>
      <c r="X49" s="20"/>
      <c r="Y49" s="20"/>
      <c r="Z49" s="20"/>
      <c r="AC49" s="20"/>
      <c r="AD49" s="20"/>
      <c r="AE49" s="20"/>
      <c r="AF49" s="20"/>
      <c r="AG49" s="20"/>
      <c r="AH49" s="20"/>
      <c r="AI49" s="20"/>
      <c r="AJ49" s="20"/>
      <c r="AO49" s="20"/>
      <c r="AP49" s="20"/>
      <c r="AQ49" s="20"/>
      <c r="AR49" s="20"/>
      <c r="AS49" s="20"/>
      <c r="AT49" s="20"/>
    </row>
    <row r="50" spans="4:46" s="257" customFormat="1" ht="15.75">
      <c r="D50" s="20"/>
      <c r="E50" s="20"/>
      <c r="F50" s="21"/>
      <c r="G50" s="21"/>
      <c r="H50" s="20"/>
      <c r="I50" s="20"/>
      <c r="J50" s="32"/>
      <c r="K50" s="20"/>
      <c r="L50" s="20"/>
      <c r="M50" s="20"/>
      <c r="N50" s="20"/>
      <c r="O50" s="20"/>
      <c r="P50" s="22"/>
      <c r="Q50" s="22"/>
      <c r="R50" s="22"/>
      <c r="S50" s="21"/>
      <c r="T50" s="21"/>
      <c r="W50" s="20"/>
      <c r="X50" s="20"/>
      <c r="Y50" s="20"/>
      <c r="Z50" s="20"/>
      <c r="AC50" s="20"/>
      <c r="AD50" s="20"/>
      <c r="AE50" s="20"/>
      <c r="AF50" s="20"/>
      <c r="AG50" s="20"/>
      <c r="AH50" s="20"/>
      <c r="AI50" s="20"/>
      <c r="AJ50" s="20"/>
      <c r="AO50" s="20"/>
      <c r="AP50" s="20"/>
      <c r="AQ50" s="20"/>
      <c r="AR50" s="20"/>
      <c r="AS50" s="20"/>
      <c r="AT50" s="20"/>
    </row>
  </sheetData>
  <sheetProtection/>
  <mergeCells count="47">
    <mergeCell ref="K43:L43"/>
    <mergeCell ref="AK43:AL43"/>
    <mergeCell ref="AM14:AN15"/>
    <mergeCell ref="AO14:AP15"/>
    <mergeCell ref="AQ14:AQ15"/>
    <mergeCell ref="Y14:Z15"/>
    <mergeCell ref="Q15:R15"/>
    <mergeCell ref="AC15:AD15"/>
    <mergeCell ref="AE15:AF15"/>
    <mergeCell ref="K14:L15"/>
    <mergeCell ref="W14:X15"/>
    <mergeCell ref="U14:V15"/>
    <mergeCell ref="O15:P15"/>
    <mergeCell ref="AU15:AV15"/>
    <mergeCell ref="AW15:AX15"/>
    <mergeCell ref="A37:G37"/>
    <mergeCell ref="AK14:AL15"/>
    <mergeCell ref="AG15:AH15"/>
    <mergeCell ref="AI15:AJ15"/>
    <mergeCell ref="I14:I16"/>
    <mergeCell ref="C38:G38"/>
    <mergeCell ref="AK40:AL40"/>
    <mergeCell ref="S14:S16"/>
    <mergeCell ref="AR14:AT15"/>
    <mergeCell ref="AU14:AX14"/>
    <mergeCell ref="M15:N15"/>
    <mergeCell ref="H14:H16"/>
    <mergeCell ref="G14:G16"/>
    <mergeCell ref="AA14:AB15"/>
    <mergeCell ref="AC14:AJ14"/>
    <mergeCell ref="J14:J16"/>
    <mergeCell ref="T14:T16"/>
    <mergeCell ref="M14:R14"/>
    <mergeCell ref="A14:A16"/>
    <mergeCell ref="B14:B16"/>
    <mergeCell ref="C14:C16"/>
    <mergeCell ref="D14:D16"/>
    <mergeCell ref="E14:E16"/>
    <mergeCell ref="F14:F16"/>
    <mergeCell ref="C13:N13"/>
    <mergeCell ref="AO12:AW12"/>
    <mergeCell ref="B6:AW6"/>
    <mergeCell ref="B7:AW7"/>
    <mergeCell ref="B8:AW8"/>
    <mergeCell ref="B9:AW9"/>
    <mergeCell ref="B10:AW10"/>
    <mergeCell ref="B11:AW11"/>
  </mergeCells>
  <printOptions/>
  <pageMargins left="0.15748031496062992" right="0.15748031496062992" top="0.4330708661417323" bottom="0.6299212598425197" header="0.11811023622047245" footer="0.15748031496062992"/>
  <pageSetup fitToHeight="0" fitToWidth="1" horizontalDpi="180" verticalDpi="18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tabSelected="1" view="pageBreakPreview" zoomScale="85" zoomScaleSheetLayoutView="85" zoomScalePageLayoutView="0" workbookViewId="0" topLeftCell="A3">
      <selection activeCell="AW15" sqref="AW15:AX15"/>
    </sheetView>
  </sheetViews>
  <sheetFormatPr defaultColWidth="9.140625" defaultRowHeight="15"/>
  <cols>
    <col min="1" max="1" width="4.28125" style="1" customWidth="1"/>
    <col min="2" max="2" width="21.28125" style="1" customWidth="1"/>
    <col min="3" max="3" width="30.57421875" style="270" customWidth="1"/>
    <col min="4" max="4" width="19.28125" style="20" customWidth="1"/>
    <col min="5" max="5" width="56.00390625" style="20" customWidth="1"/>
    <col min="6" max="6" width="8.140625" style="21" customWidth="1"/>
    <col min="7" max="7" width="9.421875" style="21" customWidth="1"/>
    <col min="8" max="8" width="13.28125" style="20" hidden="1" customWidth="1"/>
    <col min="9" max="9" width="10.00390625" style="20" hidden="1" customWidth="1"/>
    <col min="10" max="10" width="11.7109375" style="32" hidden="1" customWidth="1"/>
    <col min="11" max="11" width="9.00390625" style="20" hidden="1" customWidth="1"/>
    <col min="12" max="12" width="13.00390625" style="20" hidden="1" customWidth="1"/>
    <col min="13" max="13" width="9.57421875" style="20" hidden="1" customWidth="1"/>
    <col min="14" max="14" width="14.140625" style="20" hidden="1" customWidth="1"/>
    <col min="15" max="15" width="9.00390625" style="20" hidden="1" customWidth="1"/>
    <col min="16" max="16" width="15.00390625" style="22" hidden="1" customWidth="1"/>
    <col min="17" max="17" width="9.57421875" style="22" hidden="1" customWidth="1"/>
    <col min="18" max="18" width="14.140625" style="22" hidden="1" customWidth="1"/>
    <col min="19" max="19" width="14.421875" style="21" hidden="1" customWidth="1"/>
    <col min="20" max="20" width="12.140625" style="21" hidden="1" customWidth="1"/>
    <col min="21" max="21" width="7.8515625" style="1" hidden="1" customWidth="1"/>
    <col min="22" max="22" width="10.00390625" style="1" hidden="1" customWidth="1"/>
    <col min="23" max="23" width="9.57421875" style="22" hidden="1" customWidth="1"/>
    <col min="24" max="24" width="10.57421875" style="22" hidden="1" customWidth="1"/>
    <col min="25" max="25" width="8.140625" style="22" hidden="1" customWidth="1"/>
    <col min="26" max="26" width="11.140625" style="22" hidden="1" customWidth="1"/>
    <col min="27" max="27" width="11.57421875" style="1" hidden="1" customWidth="1"/>
    <col min="28" max="28" width="14.140625" style="1" hidden="1" customWidth="1"/>
    <col min="29" max="30" width="9.140625" style="22" hidden="1" customWidth="1"/>
    <col min="31" max="31" width="8.421875" style="22" hidden="1" customWidth="1"/>
    <col min="32" max="32" width="14.57421875" style="22" hidden="1" customWidth="1"/>
    <col min="33" max="33" width="12.421875" style="22" hidden="1" customWidth="1"/>
    <col min="34" max="36" width="17.421875" style="22" hidden="1" customWidth="1"/>
    <col min="37" max="37" width="11.140625" style="1" hidden="1" customWidth="1"/>
    <col min="38" max="38" width="14.421875" style="1" hidden="1" customWidth="1"/>
    <col min="39" max="39" width="17.421875" style="1" hidden="1" customWidth="1"/>
    <col min="40" max="40" width="19.57421875" style="1" hidden="1" customWidth="1"/>
    <col min="41" max="41" width="11.8515625" style="22" hidden="1" customWidth="1"/>
    <col min="42" max="42" width="16.140625" style="22" hidden="1" customWidth="1"/>
    <col min="43" max="43" width="13.00390625" style="22" hidden="1" customWidth="1"/>
    <col min="44" max="44" width="12.28125" style="22" hidden="1" customWidth="1"/>
    <col min="45" max="45" width="13.00390625" style="22" hidden="1" customWidth="1"/>
    <col min="46" max="46" width="15.57421875" style="22" hidden="1" customWidth="1"/>
    <col min="47" max="47" width="11.421875" style="1" customWidth="1"/>
    <col min="48" max="48" width="14.8515625" style="1" customWidth="1"/>
    <col min="49" max="49" width="22.00390625" style="1" customWidth="1"/>
    <col min="50" max="50" width="8.00390625" style="1" customWidth="1"/>
    <col min="51" max="16384" width="9.140625" style="1" customWidth="1"/>
  </cols>
  <sheetData>
    <row r="1" ht="15.75">
      <c r="J1" s="20"/>
    </row>
    <row r="2" spans="3:74" ht="21.75" customHeight="1">
      <c r="C2" s="1"/>
      <c r="D2" s="22"/>
      <c r="E2" s="22"/>
      <c r="H2" s="21"/>
      <c r="I2" s="21"/>
      <c r="J2" s="23"/>
      <c r="K2" s="23"/>
      <c r="L2" s="23"/>
      <c r="M2" s="23"/>
      <c r="N2" s="23"/>
      <c r="O2" s="23"/>
      <c r="P2" s="23"/>
      <c r="Q2" s="23"/>
      <c r="R2" s="23"/>
      <c r="AR2" s="43" t="s">
        <v>0</v>
      </c>
      <c r="AU2" s="2" t="s">
        <v>0</v>
      </c>
      <c r="AY2" s="49"/>
      <c r="BA2" s="49"/>
      <c r="BC2" s="49"/>
      <c r="BD2" s="49"/>
      <c r="BG2" s="49"/>
      <c r="BI2" s="261"/>
      <c r="BJ2" s="261"/>
      <c r="BK2" s="261"/>
      <c r="BL2" s="261"/>
      <c r="BM2" s="261"/>
      <c r="BN2" s="261"/>
      <c r="BO2" s="261"/>
      <c r="BP2" s="261"/>
      <c r="BQ2" s="261"/>
      <c r="BR2" s="261"/>
      <c r="BS2" s="261"/>
      <c r="BT2" s="261"/>
      <c r="BU2" s="261"/>
      <c r="BV2" s="261"/>
    </row>
    <row r="3" spans="3:74" ht="15" customHeight="1">
      <c r="C3" s="1"/>
      <c r="D3" s="22"/>
      <c r="E3" s="22"/>
      <c r="H3" s="21"/>
      <c r="I3" s="21"/>
      <c r="J3" s="23"/>
      <c r="K3" s="23"/>
      <c r="L3" s="23"/>
      <c r="M3" s="23"/>
      <c r="N3" s="23"/>
      <c r="O3" s="23"/>
      <c r="P3" s="23"/>
      <c r="Q3" s="23"/>
      <c r="R3" s="23"/>
      <c r="AR3" s="44" t="s">
        <v>1</v>
      </c>
      <c r="AU3" s="3" t="s">
        <v>1</v>
      </c>
      <c r="AY3" s="49"/>
      <c r="BA3" s="49"/>
      <c r="BC3" s="49"/>
      <c r="BD3" s="49"/>
      <c r="BG3" s="49"/>
      <c r="BI3" s="261"/>
      <c r="BJ3" s="261"/>
      <c r="BK3" s="261"/>
      <c r="BL3" s="261"/>
      <c r="BM3" s="261"/>
      <c r="BN3" s="261"/>
      <c r="BO3" s="261"/>
      <c r="BP3" s="261"/>
      <c r="BQ3" s="261"/>
      <c r="BR3" s="261"/>
      <c r="BS3" s="261"/>
      <c r="BT3" s="261"/>
      <c r="BU3" s="261"/>
      <c r="BV3" s="261"/>
    </row>
    <row r="4" spans="3:74" ht="15.75">
      <c r="C4" s="1"/>
      <c r="D4" s="22"/>
      <c r="E4" s="22"/>
      <c r="H4" s="21"/>
      <c r="I4" s="21"/>
      <c r="J4" s="23"/>
      <c r="K4" s="23"/>
      <c r="L4" s="23"/>
      <c r="M4" s="23"/>
      <c r="N4" s="23"/>
      <c r="O4" s="23"/>
      <c r="P4" s="23"/>
      <c r="Q4" s="23"/>
      <c r="R4" s="23"/>
      <c r="AR4" s="44" t="s">
        <v>2</v>
      </c>
      <c r="AU4" s="3" t="s">
        <v>2</v>
      </c>
      <c r="AY4" s="49"/>
      <c r="BA4" s="49"/>
      <c r="BC4" s="49"/>
      <c r="BD4" s="49"/>
      <c r="BG4" s="49"/>
      <c r="BI4" s="261"/>
      <c r="BJ4" s="261"/>
      <c r="BK4" s="261"/>
      <c r="BL4" s="261"/>
      <c r="BM4" s="261"/>
      <c r="BN4" s="261"/>
      <c r="BO4" s="261"/>
      <c r="BP4" s="261"/>
      <c r="BQ4" s="261"/>
      <c r="BR4" s="261"/>
      <c r="BS4" s="261"/>
      <c r="BT4" s="261"/>
      <c r="BU4" s="261"/>
      <c r="BV4" s="261"/>
    </row>
    <row r="5" spans="3:74" ht="15.75">
      <c r="C5" s="1"/>
      <c r="D5" s="22"/>
      <c r="E5" s="22"/>
      <c r="H5" s="21"/>
      <c r="I5" s="21"/>
      <c r="J5" s="23"/>
      <c r="K5" s="23"/>
      <c r="L5" s="23"/>
      <c r="M5" s="23"/>
      <c r="N5" s="23"/>
      <c r="O5" s="23"/>
      <c r="P5" s="23"/>
      <c r="Q5" s="23"/>
      <c r="R5" s="23"/>
      <c r="AR5" s="44" t="s">
        <v>3</v>
      </c>
      <c r="AU5" s="3" t="s">
        <v>3</v>
      </c>
      <c r="AY5" s="49"/>
      <c r="BA5" s="49"/>
      <c r="BC5" s="49"/>
      <c r="BD5" s="49"/>
      <c r="BG5" s="49"/>
      <c r="BI5" s="261"/>
      <c r="BJ5" s="261"/>
      <c r="BK5" s="261"/>
      <c r="BL5" s="261"/>
      <c r="BM5" s="261"/>
      <c r="BN5" s="261"/>
      <c r="BO5" s="261"/>
      <c r="BP5" s="261"/>
      <c r="BQ5" s="261"/>
      <c r="BR5" s="261"/>
      <c r="BS5" s="261"/>
      <c r="BT5" s="261"/>
      <c r="BU5" s="261"/>
      <c r="BV5" s="261"/>
    </row>
    <row r="6" spans="2:74" ht="15.75">
      <c r="B6" s="321" t="s">
        <v>4</v>
      </c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  <c r="AQ6" s="321"/>
      <c r="AR6" s="321"/>
      <c r="AS6" s="321"/>
      <c r="AT6" s="321"/>
      <c r="AU6" s="321"/>
      <c r="AV6" s="321"/>
      <c r="AW6" s="321"/>
      <c r="AX6" s="260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261"/>
      <c r="BP6" s="261"/>
      <c r="BQ6" s="261"/>
      <c r="BR6" s="261"/>
      <c r="BS6" s="261"/>
      <c r="BT6" s="261"/>
      <c r="BU6" s="261"/>
      <c r="BV6" s="261"/>
    </row>
    <row r="7" spans="2:74" ht="15.75">
      <c r="B7" s="322" t="s">
        <v>5</v>
      </c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261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261"/>
      <c r="BP7" s="261"/>
      <c r="BQ7" s="261"/>
      <c r="BR7" s="261"/>
      <c r="BS7" s="261"/>
      <c r="BT7" s="261"/>
      <c r="BU7" s="261"/>
      <c r="BV7" s="261"/>
    </row>
    <row r="8" spans="2:74" ht="15.75">
      <c r="B8" s="322" t="s">
        <v>6</v>
      </c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261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261"/>
      <c r="BP8" s="261"/>
      <c r="BQ8" s="261"/>
      <c r="BR8" s="261"/>
      <c r="BS8" s="261"/>
      <c r="BT8" s="261"/>
      <c r="BU8" s="261"/>
      <c r="BV8" s="261"/>
    </row>
    <row r="9" spans="2:74" ht="15.75">
      <c r="B9" s="315" t="s">
        <v>67</v>
      </c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262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261"/>
      <c r="BP9" s="261"/>
      <c r="BQ9" s="261"/>
      <c r="BR9" s="261"/>
      <c r="BS9" s="261"/>
      <c r="BT9" s="261"/>
      <c r="BU9" s="261"/>
      <c r="BV9" s="261"/>
    </row>
    <row r="10" spans="2:74" ht="15.75">
      <c r="B10" s="315" t="s">
        <v>149</v>
      </c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262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261"/>
      <c r="BP10" s="261"/>
      <c r="BQ10" s="261"/>
      <c r="BR10" s="261"/>
      <c r="BS10" s="261"/>
      <c r="BT10" s="261"/>
      <c r="BU10" s="261"/>
      <c r="BV10" s="261"/>
    </row>
    <row r="11" spans="2:74" s="7" customFormat="1" ht="15.75">
      <c r="B11" s="323" t="s">
        <v>7</v>
      </c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323"/>
      <c r="AU11" s="323"/>
      <c r="AV11" s="323"/>
      <c r="AW11" s="323"/>
      <c r="AX11" s="263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9"/>
      <c r="BP11" s="9"/>
      <c r="BQ11" s="9"/>
      <c r="BR11" s="9"/>
      <c r="BS11" s="9"/>
      <c r="BT11" s="9"/>
      <c r="BU11" s="9"/>
      <c r="BV11" s="9"/>
    </row>
    <row r="12" spans="3:74" ht="17.25" customHeight="1">
      <c r="C12" s="264"/>
      <c r="D12" s="24"/>
      <c r="E12" s="24"/>
      <c r="F12" s="24"/>
      <c r="G12" s="24"/>
      <c r="H12" s="25"/>
      <c r="I12" s="25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64"/>
      <c r="V12" s="264"/>
      <c r="W12" s="24"/>
      <c r="X12" s="24"/>
      <c r="Y12" s="24"/>
      <c r="Z12" s="24"/>
      <c r="AA12" s="264"/>
      <c r="AB12" s="264"/>
      <c r="AC12" s="24"/>
      <c r="AD12" s="24"/>
      <c r="AE12" s="24"/>
      <c r="AF12" s="24"/>
      <c r="AG12" s="24"/>
      <c r="AH12" s="24"/>
      <c r="AI12" s="24"/>
      <c r="AJ12" s="24"/>
      <c r="AK12" s="264"/>
      <c r="AL12" s="264"/>
      <c r="AM12" s="264"/>
      <c r="AN12" s="264"/>
      <c r="AO12" s="316"/>
      <c r="AP12" s="316"/>
      <c r="AQ12" s="316"/>
      <c r="AR12" s="316"/>
      <c r="AS12" s="316"/>
      <c r="AT12" s="316"/>
      <c r="AU12" s="317"/>
      <c r="AV12" s="317"/>
      <c r="AW12" s="317"/>
      <c r="AX12" s="10"/>
      <c r="AY12" s="9"/>
      <c r="AZ12" s="264"/>
      <c r="BA12" s="9"/>
      <c r="BB12" s="264"/>
      <c r="BC12" s="9"/>
      <c r="BD12" s="9"/>
      <c r="BE12" s="264"/>
      <c r="BF12" s="264"/>
      <c r="BG12" s="9"/>
      <c r="BH12" s="264"/>
      <c r="BI12" s="261"/>
      <c r="BJ12" s="261"/>
      <c r="BK12" s="261"/>
      <c r="BL12" s="261"/>
      <c r="BM12" s="261"/>
      <c r="BN12" s="261"/>
      <c r="BO12" s="261"/>
      <c r="BP12" s="261"/>
      <c r="BQ12" s="261"/>
      <c r="BR12" s="261"/>
      <c r="BS12" s="261"/>
      <c r="BT12" s="261"/>
      <c r="BU12" s="261"/>
      <c r="BV12" s="261"/>
    </row>
    <row r="13" spans="3:50" ht="15.75"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26"/>
      <c r="AX13" s="264"/>
    </row>
    <row r="14" spans="1:50" s="11" customFormat="1" ht="56.25" customHeight="1">
      <c r="A14" s="283" t="s">
        <v>9</v>
      </c>
      <c r="B14" s="318" t="s">
        <v>10</v>
      </c>
      <c r="C14" s="283" t="s">
        <v>11</v>
      </c>
      <c r="D14" s="303" t="s">
        <v>12</v>
      </c>
      <c r="E14" s="303" t="s">
        <v>106</v>
      </c>
      <c r="F14" s="303" t="s">
        <v>13</v>
      </c>
      <c r="G14" s="303" t="s">
        <v>14</v>
      </c>
      <c r="H14" s="303" t="s">
        <v>15</v>
      </c>
      <c r="I14" s="303" t="s">
        <v>16</v>
      </c>
      <c r="J14" s="303" t="s">
        <v>17</v>
      </c>
      <c r="K14" s="302" t="s">
        <v>120</v>
      </c>
      <c r="L14" s="302"/>
      <c r="M14" s="302" t="s">
        <v>18</v>
      </c>
      <c r="N14" s="302"/>
      <c r="O14" s="302"/>
      <c r="P14" s="302"/>
      <c r="Q14" s="302"/>
      <c r="R14" s="302"/>
      <c r="S14" s="311" t="s">
        <v>19</v>
      </c>
      <c r="T14" s="311" t="s">
        <v>68</v>
      </c>
      <c r="U14" s="314" t="s">
        <v>20</v>
      </c>
      <c r="V14" s="314"/>
      <c r="W14" s="303" t="s">
        <v>21</v>
      </c>
      <c r="X14" s="303"/>
      <c r="Y14" s="303" t="s">
        <v>22</v>
      </c>
      <c r="Z14" s="303"/>
      <c r="AA14" s="283" t="s">
        <v>53</v>
      </c>
      <c r="AB14" s="283"/>
      <c r="AC14" s="291" t="s">
        <v>66</v>
      </c>
      <c r="AD14" s="304"/>
      <c r="AE14" s="304"/>
      <c r="AF14" s="304"/>
      <c r="AG14" s="304"/>
      <c r="AH14" s="304"/>
      <c r="AI14" s="304"/>
      <c r="AJ14" s="292"/>
      <c r="AK14" s="305" t="s">
        <v>100</v>
      </c>
      <c r="AL14" s="306"/>
      <c r="AM14" s="305" t="s">
        <v>99</v>
      </c>
      <c r="AN14" s="309"/>
      <c r="AO14" s="291" t="s">
        <v>148</v>
      </c>
      <c r="AP14" s="292"/>
      <c r="AQ14" s="295" t="s">
        <v>23</v>
      </c>
      <c r="AR14" s="291" t="s">
        <v>65</v>
      </c>
      <c r="AS14" s="297"/>
      <c r="AT14" s="298"/>
      <c r="AU14" s="283" t="s">
        <v>150</v>
      </c>
      <c r="AV14" s="283"/>
      <c r="AW14" s="283"/>
      <c r="AX14" s="283"/>
    </row>
    <row r="15" spans="1:50" s="11" customFormat="1" ht="45" customHeight="1">
      <c r="A15" s="283"/>
      <c r="B15" s="319"/>
      <c r="C15" s="283"/>
      <c r="D15" s="303"/>
      <c r="E15" s="303"/>
      <c r="F15" s="303"/>
      <c r="G15" s="303"/>
      <c r="H15" s="303"/>
      <c r="I15" s="303"/>
      <c r="J15" s="303"/>
      <c r="K15" s="302"/>
      <c r="L15" s="302"/>
      <c r="M15" s="302" t="s">
        <v>24</v>
      </c>
      <c r="N15" s="302"/>
      <c r="O15" s="302" t="s">
        <v>25</v>
      </c>
      <c r="P15" s="302"/>
      <c r="Q15" s="302" t="s">
        <v>26</v>
      </c>
      <c r="R15" s="302"/>
      <c r="S15" s="312"/>
      <c r="T15" s="312"/>
      <c r="U15" s="314"/>
      <c r="V15" s="314"/>
      <c r="W15" s="303"/>
      <c r="X15" s="303"/>
      <c r="Y15" s="303"/>
      <c r="Z15" s="303"/>
      <c r="AA15" s="283"/>
      <c r="AB15" s="283"/>
      <c r="AC15" s="303" t="s">
        <v>27</v>
      </c>
      <c r="AD15" s="303"/>
      <c r="AE15" s="303" t="s">
        <v>28</v>
      </c>
      <c r="AF15" s="303"/>
      <c r="AG15" s="303" t="s">
        <v>101</v>
      </c>
      <c r="AH15" s="303"/>
      <c r="AI15" s="303" t="s">
        <v>96</v>
      </c>
      <c r="AJ15" s="303"/>
      <c r="AK15" s="307"/>
      <c r="AL15" s="308"/>
      <c r="AM15" s="307"/>
      <c r="AN15" s="310"/>
      <c r="AO15" s="293"/>
      <c r="AP15" s="294"/>
      <c r="AQ15" s="296"/>
      <c r="AR15" s="299"/>
      <c r="AS15" s="300"/>
      <c r="AT15" s="301"/>
      <c r="AU15" s="283" t="s">
        <v>29</v>
      </c>
      <c r="AV15" s="283"/>
      <c r="AW15" s="284" t="s">
        <v>30</v>
      </c>
      <c r="AX15" s="284"/>
    </row>
    <row r="16" spans="1:50" s="11" customFormat="1" ht="38.25">
      <c r="A16" s="283"/>
      <c r="B16" s="320"/>
      <c r="C16" s="283"/>
      <c r="D16" s="303"/>
      <c r="E16" s="303"/>
      <c r="F16" s="303"/>
      <c r="G16" s="303"/>
      <c r="H16" s="303"/>
      <c r="I16" s="303"/>
      <c r="J16" s="303"/>
      <c r="K16" s="27" t="s">
        <v>31</v>
      </c>
      <c r="L16" s="27" t="s">
        <v>32</v>
      </c>
      <c r="M16" s="27" t="s">
        <v>31</v>
      </c>
      <c r="N16" s="27" t="s">
        <v>32</v>
      </c>
      <c r="O16" s="27" t="s">
        <v>31</v>
      </c>
      <c r="P16" s="27" t="s">
        <v>32</v>
      </c>
      <c r="Q16" s="27" t="s">
        <v>31</v>
      </c>
      <c r="R16" s="27" t="s">
        <v>32</v>
      </c>
      <c r="S16" s="313"/>
      <c r="T16" s="313"/>
      <c r="U16" s="265" t="s">
        <v>33</v>
      </c>
      <c r="V16" s="265" t="s">
        <v>34</v>
      </c>
      <c r="W16" s="267" t="s">
        <v>33</v>
      </c>
      <c r="X16" s="267" t="s">
        <v>34</v>
      </c>
      <c r="Y16" s="267" t="s">
        <v>33</v>
      </c>
      <c r="Z16" s="267" t="s">
        <v>34</v>
      </c>
      <c r="AA16" s="268" t="s">
        <v>31</v>
      </c>
      <c r="AB16" s="268" t="s">
        <v>32</v>
      </c>
      <c r="AC16" s="266" t="s">
        <v>31</v>
      </c>
      <c r="AD16" s="266" t="s">
        <v>32</v>
      </c>
      <c r="AE16" s="266" t="s">
        <v>31</v>
      </c>
      <c r="AF16" s="266" t="s">
        <v>32</v>
      </c>
      <c r="AG16" s="266" t="s">
        <v>31</v>
      </c>
      <c r="AH16" s="266" t="s">
        <v>32</v>
      </c>
      <c r="AI16" s="266" t="s">
        <v>31</v>
      </c>
      <c r="AJ16" s="266" t="s">
        <v>32</v>
      </c>
      <c r="AK16" s="12" t="s">
        <v>35</v>
      </c>
      <c r="AL16" s="12" t="s">
        <v>36</v>
      </c>
      <c r="AM16" s="12" t="s">
        <v>35</v>
      </c>
      <c r="AN16" s="12" t="s">
        <v>36</v>
      </c>
      <c r="AO16" s="46" t="s">
        <v>35</v>
      </c>
      <c r="AP16" s="46" t="s">
        <v>36</v>
      </c>
      <c r="AQ16" s="46" t="s">
        <v>35</v>
      </c>
      <c r="AR16" s="46" t="s">
        <v>35</v>
      </c>
      <c r="AS16" s="46" t="s">
        <v>37</v>
      </c>
      <c r="AT16" s="46" t="s">
        <v>36</v>
      </c>
      <c r="AU16" s="268" t="s">
        <v>31</v>
      </c>
      <c r="AV16" s="268" t="s">
        <v>32</v>
      </c>
      <c r="AW16" s="268" t="s">
        <v>79</v>
      </c>
      <c r="AX16" s="269" t="s">
        <v>76</v>
      </c>
    </row>
    <row r="17" spans="1:51" s="82" customFormat="1" ht="15.75">
      <c r="A17" s="69"/>
      <c r="B17" s="70" t="s">
        <v>38</v>
      </c>
      <c r="C17" s="71" t="s">
        <v>54</v>
      </c>
      <c r="D17" s="71" t="s">
        <v>55</v>
      </c>
      <c r="E17" s="71"/>
      <c r="F17" s="69" t="s">
        <v>42</v>
      </c>
      <c r="G17" s="69" t="s">
        <v>42</v>
      </c>
      <c r="H17" s="72"/>
      <c r="I17" s="72"/>
      <c r="J17" s="70"/>
      <c r="K17" s="72"/>
      <c r="L17" s="70"/>
      <c r="M17" s="72"/>
      <c r="N17" s="73"/>
      <c r="O17" s="72"/>
      <c r="P17" s="73"/>
      <c r="Q17" s="72"/>
      <c r="R17" s="73"/>
      <c r="S17" s="74" t="s">
        <v>56</v>
      </c>
      <c r="T17" s="74"/>
      <c r="U17" s="75" t="s">
        <v>57</v>
      </c>
      <c r="V17" s="76">
        <v>43544</v>
      </c>
      <c r="W17" s="77" t="s">
        <v>58</v>
      </c>
      <c r="X17" s="76">
        <v>43551</v>
      </c>
      <c r="Y17" s="77"/>
      <c r="Z17" s="76"/>
      <c r="AA17" s="78">
        <v>3750</v>
      </c>
      <c r="AB17" s="73">
        <v>1049930</v>
      </c>
      <c r="AC17" s="72"/>
      <c r="AD17" s="73"/>
      <c r="AE17" s="72"/>
      <c r="AF17" s="73"/>
      <c r="AG17" s="72"/>
      <c r="AH17" s="73"/>
      <c r="AI17" s="73"/>
      <c r="AJ17" s="172"/>
      <c r="AK17" s="173">
        <f>SUM(AI17,AG17,AE17,AC17)</f>
        <v>0</v>
      </c>
      <c r="AL17" s="173">
        <f>SUM(AJ17,AH17,AF17,AD17)</f>
        <v>0</v>
      </c>
      <c r="AM17" s="174">
        <f>AA17+AK17-AU17</f>
        <v>600</v>
      </c>
      <c r="AN17" s="79">
        <f aca="true" t="shared" si="0" ref="AM17:AN34">AB17+AL17-AV17</f>
        <v>167988.79999999993</v>
      </c>
      <c r="AO17" s="78">
        <v>3180</v>
      </c>
      <c r="AP17" s="79">
        <v>890340.64</v>
      </c>
      <c r="AQ17" s="78"/>
      <c r="AR17" s="78">
        <v>30</v>
      </c>
      <c r="AS17" s="79">
        <v>279.98133333333334</v>
      </c>
      <c r="AT17" s="79">
        <f aca="true" t="shared" si="1" ref="AT17:AT36">AS17*AR17</f>
        <v>8399.44</v>
      </c>
      <c r="AU17" s="80">
        <f>AO17+AQ17-AR17</f>
        <v>3150</v>
      </c>
      <c r="AV17" s="79">
        <f aca="true" t="shared" si="2" ref="AV17:AV36">AS17*AU17</f>
        <v>881941.2000000001</v>
      </c>
      <c r="AW17" s="156">
        <f>7290-480-2880-30-30-60-30-30-30-30-150-180-180-30</f>
        <v>3150</v>
      </c>
      <c r="AX17" s="78"/>
      <c r="AY17" s="81">
        <f>AA17+AK17-AM17-AU17</f>
        <v>0</v>
      </c>
    </row>
    <row r="18" spans="1:51" s="96" customFormat="1" ht="15.75">
      <c r="A18" s="83"/>
      <c r="B18" s="84" t="s">
        <v>38</v>
      </c>
      <c r="C18" s="85" t="s">
        <v>59</v>
      </c>
      <c r="D18" s="85" t="s">
        <v>55</v>
      </c>
      <c r="E18" s="85"/>
      <c r="F18" s="83" t="s">
        <v>42</v>
      </c>
      <c r="G18" s="83" t="s">
        <v>42</v>
      </c>
      <c r="H18" s="86"/>
      <c r="I18" s="86"/>
      <c r="J18" s="84"/>
      <c r="K18" s="86"/>
      <c r="L18" s="84"/>
      <c r="M18" s="86"/>
      <c r="N18" s="87"/>
      <c r="O18" s="86"/>
      <c r="P18" s="87"/>
      <c r="Q18" s="86"/>
      <c r="R18" s="87"/>
      <c r="S18" s="88" t="s">
        <v>60</v>
      </c>
      <c r="T18" s="88"/>
      <c r="U18" s="89" t="s">
        <v>57</v>
      </c>
      <c r="V18" s="90">
        <v>43544</v>
      </c>
      <c r="W18" s="91" t="s">
        <v>58</v>
      </c>
      <c r="X18" s="90">
        <v>43551</v>
      </c>
      <c r="Y18" s="91"/>
      <c r="Z18" s="90"/>
      <c r="AA18" s="92">
        <v>90</v>
      </c>
      <c r="AB18" s="87">
        <v>125991.5994</v>
      </c>
      <c r="AC18" s="86"/>
      <c r="AD18" s="87"/>
      <c r="AE18" s="86"/>
      <c r="AF18" s="87"/>
      <c r="AG18" s="86"/>
      <c r="AH18" s="87"/>
      <c r="AI18" s="87"/>
      <c r="AJ18" s="87"/>
      <c r="AK18" s="86">
        <f aca="true" t="shared" si="3" ref="AK18:AL34">SUM(AI18,AG18,AE18,AC18)</f>
        <v>0</v>
      </c>
      <c r="AL18" s="86">
        <f t="shared" si="3"/>
        <v>0</v>
      </c>
      <c r="AM18" s="92">
        <f t="shared" si="0"/>
        <v>90</v>
      </c>
      <c r="AN18" s="93">
        <f t="shared" si="0"/>
        <v>125991.5994</v>
      </c>
      <c r="AO18" s="92">
        <v>0</v>
      </c>
      <c r="AP18" s="93">
        <v>0</v>
      </c>
      <c r="AQ18" s="92"/>
      <c r="AR18" s="92"/>
      <c r="AS18" s="93">
        <v>1399.90666</v>
      </c>
      <c r="AT18" s="93">
        <f t="shared" si="1"/>
        <v>0</v>
      </c>
      <c r="AU18" s="94">
        <f aca="true" t="shared" si="4" ref="AU18:AU26">SUM(AW18:AX18)</f>
        <v>0</v>
      </c>
      <c r="AV18" s="93">
        <f t="shared" si="2"/>
        <v>0</v>
      </c>
      <c r="AW18" s="157">
        <f>150-30-30-60-30</f>
        <v>0</v>
      </c>
      <c r="AX18" s="92"/>
      <c r="AY18" s="95">
        <f>AA18+AK18-AM18-AU18</f>
        <v>0</v>
      </c>
    </row>
    <row r="19" spans="1:51" s="96" customFormat="1" ht="15.75">
      <c r="A19" s="83"/>
      <c r="B19" s="84" t="s">
        <v>38</v>
      </c>
      <c r="C19" s="85" t="s">
        <v>121</v>
      </c>
      <c r="D19" s="85" t="s">
        <v>55</v>
      </c>
      <c r="E19" s="85" t="s">
        <v>122</v>
      </c>
      <c r="F19" s="83" t="s">
        <v>42</v>
      </c>
      <c r="G19" s="83" t="s">
        <v>42</v>
      </c>
      <c r="H19" s="86"/>
      <c r="I19" s="86"/>
      <c r="J19" s="84"/>
      <c r="K19" s="86"/>
      <c r="L19" s="84"/>
      <c r="M19" s="86"/>
      <c r="N19" s="87"/>
      <c r="O19" s="86"/>
      <c r="P19" s="87"/>
      <c r="Q19" s="86"/>
      <c r="R19" s="87"/>
      <c r="S19" s="88" t="s">
        <v>123</v>
      </c>
      <c r="T19" s="88" t="s">
        <v>124</v>
      </c>
      <c r="U19" s="89" t="s">
        <v>125</v>
      </c>
      <c r="V19" s="90">
        <v>43882</v>
      </c>
      <c r="W19" s="91" t="s">
        <v>126</v>
      </c>
      <c r="X19" s="90">
        <v>43914</v>
      </c>
      <c r="Y19" s="91"/>
      <c r="Z19" s="90"/>
      <c r="AA19" s="92">
        <v>0</v>
      </c>
      <c r="AB19" s="87">
        <v>0</v>
      </c>
      <c r="AC19" s="86"/>
      <c r="AD19" s="87"/>
      <c r="AE19" s="86"/>
      <c r="AF19" s="87"/>
      <c r="AG19" s="86">
        <v>420</v>
      </c>
      <c r="AH19" s="87">
        <v>543051.6</v>
      </c>
      <c r="AI19" s="87"/>
      <c r="AJ19" s="87"/>
      <c r="AK19" s="86">
        <f t="shared" si="3"/>
        <v>420</v>
      </c>
      <c r="AL19" s="86">
        <f t="shared" si="3"/>
        <v>543051.6</v>
      </c>
      <c r="AM19" s="92">
        <f t="shared" si="0"/>
        <v>60</v>
      </c>
      <c r="AN19" s="93">
        <f t="shared" si="0"/>
        <v>77578.79999999999</v>
      </c>
      <c r="AO19" s="92">
        <v>390</v>
      </c>
      <c r="AP19" s="93">
        <v>504262.2</v>
      </c>
      <c r="AQ19" s="92"/>
      <c r="AR19" s="92">
        <v>30</v>
      </c>
      <c r="AS19" s="93">
        <v>1292.98</v>
      </c>
      <c r="AT19" s="93">
        <f t="shared" si="1"/>
        <v>38789.4</v>
      </c>
      <c r="AU19" s="94">
        <f t="shared" si="4"/>
        <v>360</v>
      </c>
      <c r="AV19" s="93">
        <f t="shared" si="2"/>
        <v>465472.8</v>
      </c>
      <c r="AW19" s="157">
        <f>420-30-30</f>
        <v>360</v>
      </c>
      <c r="AX19" s="92"/>
      <c r="AY19" s="95"/>
    </row>
    <row r="20" spans="1:51" s="188" customFormat="1" ht="15.75">
      <c r="A20" s="186"/>
      <c r="B20" s="177" t="s">
        <v>38</v>
      </c>
      <c r="C20" s="187" t="s">
        <v>108</v>
      </c>
      <c r="D20" s="187" t="s">
        <v>107</v>
      </c>
      <c r="E20" s="187" t="s">
        <v>110</v>
      </c>
      <c r="F20" s="176" t="s">
        <v>42</v>
      </c>
      <c r="G20" s="176" t="s">
        <v>42</v>
      </c>
      <c r="H20" s="178"/>
      <c r="I20" s="178"/>
      <c r="J20" s="177"/>
      <c r="K20" s="178"/>
      <c r="L20" s="177"/>
      <c r="M20" s="178"/>
      <c r="N20" s="179"/>
      <c r="O20" s="178"/>
      <c r="P20" s="179"/>
      <c r="Q20" s="178"/>
      <c r="R20" s="179"/>
      <c r="S20" s="180" t="s">
        <v>111</v>
      </c>
      <c r="T20" s="180" t="s">
        <v>91</v>
      </c>
      <c r="U20" s="180" t="s">
        <v>113</v>
      </c>
      <c r="V20" s="181">
        <v>43853</v>
      </c>
      <c r="W20" s="182" t="s">
        <v>131</v>
      </c>
      <c r="X20" s="181">
        <v>43879</v>
      </c>
      <c r="Y20" s="182" t="s">
        <v>115</v>
      </c>
      <c r="Z20" s="181">
        <v>43864</v>
      </c>
      <c r="AA20" s="183">
        <v>0</v>
      </c>
      <c r="AB20" s="179">
        <v>0</v>
      </c>
      <c r="AC20" s="178"/>
      <c r="AD20" s="179"/>
      <c r="AE20" s="178"/>
      <c r="AF20" s="179"/>
      <c r="AG20" s="178">
        <v>1440</v>
      </c>
      <c r="AH20" s="179">
        <v>538617.6</v>
      </c>
      <c r="AI20" s="179"/>
      <c r="AJ20" s="179"/>
      <c r="AK20" s="178">
        <f t="shared" si="3"/>
        <v>1440</v>
      </c>
      <c r="AL20" s="178">
        <f t="shared" si="3"/>
        <v>538617.6</v>
      </c>
      <c r="AM20" s="183">
        <f t="shared" si="0"/>
        <v>0</v>
      </c>
      <c r="AN20" s="184">
        <f t="shared" si="0"/>
        <v>0</v>
      </c>
      <c r="AO20" s="183">
        <v>1440</v>
      </c>
      <c r="AP20" s="184">
        <v>538617.6</v>
      </c>
      <c r="AQ20" s="183"/>
      <c r="AR20" s="183"/>
      <c r="AS20" s="184">
        <v>374.04</v>
      </c>
      <c r="AT20" s="184">
        <f>AS20*AR20</f>
        <v>0</v>
      </c>
      <c r="AU20" s="185">
        <f t="shared" si="4"/>
        <v>1440</v>
      </c>
      <c r="AV20" s="184">
        <f>AS20*AU20</f>
        <v>538617.6</v>
      </c>
      <c r="AW20" s="189">
        <f>1440</f>
        <v>1440</v>
      </c>
      <c r="AX20" s="183"/>
      <c r="AY20" s="95">
        <f aca="true" t="shared" si="5" ref="AY20:AY32">AA20+AK20-AM20-AU20</f>
        <v>0</v>
      </c>
    </row>
    <row r="21" spans="1:51" s="188" customFormat="1" ht="15.75">
      <c r="A21" s="186"/>
      <c r="B21" s="177" t="s">
        <v>38</v>
      </c>
      <c r="C21" s="187" t="s">
        <v>108</v>
      </c>
      <c r="D21" s="187" t="s">
        <v>107</v>
      </c>
      <c r="E21" s="187" t="s">
        <v>110</v>
      </c>
      <c r="F21" s="176" t="s">
        <v>42</v>
      </c>
      <c r="G21" s="176" t="s">
        <v>42</v>
      </c>
      <c r="H21" s="178"/>
      <c r="I21" s="178"/>
      <c r="J21" s="177"/>
      <c r="K21" s="178"/>
      <c r="L21" s="177"/>
      <c r="M21" s="178"/>
      <c r="N21" s="179"/>
      <c r="O21" s="178"/>
      <c r="P21" s="179"/>
      <c r="Q21" s="178"/>
      <c r="R21" s="179"/>
      <c r="S21" s="180" t="s">
        <v>111</v>
      </c>
      <c r="T21" s="180" t="s">
        <v>91</v>
      </c>
      <c r="U21" s="180" t="s">
        <v>130</v>
      </c>
      <c r="V21" s="181">
        <v>43920</v>
      </c>
      <c r="W21" s="182" t="s">
        <v>132</v>
      </c>
      <c r="X21" s="181">
        <v>43948</v>
      </c>
      <c r="Y21" s="182"/>
      <c r="Z21" s="181"/>
      <c r="AA21" s="183">
        <v>0</v>
      </c>
      <c r="AB21" s="179">
        <v>0</v>
      </c>
      <c r="AC21" s="178"/>
      <c r="AD21" s="179"/>
      <c r="AE21" s="178"/>
      <c r="AF21" s="179"/>
      <c r="AG21" s="178">
        <v>120</v>
      </c>
      <c r="AH21" s="179">
        <v>44884.8</v>
      </c>
      <c r="AI21" s="179"/>
      <c r="AJ21" s="179"/>
      <c r="AK21" s="178">
        <f t="shared" si="3"/>
        <v>120</v>
      </c>
      <c r="AL21" s="178">
        <f t="shared" si="3"/>
        <v>44884.8</v>
      </c>
      <c r="AM21" s="183">
        <f t="shared" si="0"/>
        <v>0</v>
      </c>
      <c r="AN21" s="184">
        <f t="shared" si="0"/>
        <v>0</v>
      </c>
      <c r="AO21" s="183">
        <v>120</v>
      </c>
      <c r="AP21" s="184">
        <v>44884.8</v>
      </c>
      <c r="AQ21" s="183"/>
      <c r="AR21" s="183"/>
      <c r="AS21" s="184">
        <v>374.04</v>
      </c>
      <c r="AT21" s="184">
        <f>AS21*AR21</f>
        <v>0</v>
      </c>
      <c r="AU21" s="185">
        <f t="shared" si="4"/>
        <v>120</v>
      </c>
      <c r="AV21" s="184">
        <f>AS21*AU21</f>
        <v>44884.8</v>
      </c>
      <c r="AW21" s="189">
        <v>120</v>
      </c>
      <c r="AX21" s="183"/>
      <c r="AY21" s="95"/>
    </row>
    <row r="22" spans="1:51" s="232" customFormat="1" ht="15.75">
      <c r="A22" s="219"/>
      <c r="B22" s="220" t="s">
        <v>38</v>
      </c>
      <c r="C22" s="221" t="s">
        <v>109</v>
      </c>
      <c r="D22" s="221" t="s">
        <v>107</v>
      </c>
      <c r="E22" s="221" t="s">
        <v>110</v>
      </c>
      <c r="F22" s="222" t="s">
        <v>42</v>
      </c>
      <c r="G22" s="222" t="s">
        <v>42</v>
      </c>
      <c r="H22" s="223"/>
      <c r="I22" s="223"/>
      <c r="J22" s="220"/>
      <c r="K22" s="223"/>
      <c r="L22" s="220"/>
      <c r="M22" s="223"/>
      <c r="N22" s="224"/>
      <c r="O22" s="223"/>
      <c r="P22" s="224"/>
      <c r="Q22" s="223"/>
      <c r="R22" s="224"/>
      <c r="S22" s="225" t="s">
        <v>112</v>
      </c>
      <c r="T22" s="225" t="s">
        <v>91</v>
      </c>
      <c r="U22" s="225" t="s">
        <v>113</v>
      </c>
      <c r="V22" s="226">
        <v>43853</v>
      </c>
      <c r="W22" s="227" t="s">
        <v>131</v>
      </c>
      <c r="X22" s="226">
        <v>43879</v>
      </c>
      <c r="Y22" s="227" t="s">
        <v>115</v>
      </c>
      <c r="Z22" s="226">
        <v>43864</v>
      </c>
      <c r="AA22" s="228">
        <v>0</v>
      </c>
      <c r="AB22" s="224">
        <v>0</v>
      </c>
      <c r="AC22" s="223"/>
      <c r="AD22" s="224"/>
      <c r="AE22" s="223"/>
      <c r="AF22" s="224"/>
      <c r="AG22" s="223">
        <v>720</v>
      </c>
      <c r="AH22" s="224">
        <v>229413.6</v>
      </c>
      <c r="AI22" s="224"/>
      <c r="AJ22" s="224"/>
      <c r="AK22" s="223">
        <f t="shared" si="3"/>
        <v>720</v>
      </c>
      <c r="AL22" s="223">
        <f t="shared" si="3"/>
        <v>229413.6</v>
      </c>
      <c r="AM22" s="228">
        <f t="shared" si="0"/>
        <v>0</v>
      </c>
      <c r="AN22" s="229">
        <f t="shared" si="0"/>
        <v>0</v>
      </c>
      <c r="AO22" s="228">
        <v>720</v>
      </c>
      <c r="AP22" s="229">
        <v>229413.6</v>
      </c>
      <c r="AQ22" s="228"/>
      <c r="AR22" s="228"/>
      <c r="AS22" s="229">
        <v>318.63</v>
      </c>
      <c r="AT22" s="229">
        <f>AS22*AR22</f>
        <v>0</v>
      </c>
      <c r="AU22" s="230">
        <f t="shared" si="4"/>
        <v>720</v>
      </c>
      <c r="AV22" s="229">
        <f>AS22*AU22</f>
        <v>229413.6</v>
      </c>
      <c r="AW22" s="233">
        <v>720</v>
      </c>
      <c r="AX22" s="228"/>
      <c r="AY22" s="231">
        <f t="shared" si="5"/>
        <v>0</v>
      </c>
    </row>
    <row r="23" spans="1:51" s="232" customFormat="1" ht="15.75">
      <c r="A23" s="219"/>
      <c r="B23" s="220" t="s">
        <v>38</v>
      </c>
      <c r="C23" s="221" t="s">
        <v>109</v>
      </c>
      <c r="D23" s="221" t="s">
        <v>107</v>
      </c>
      <c r="E23" s="221" t="s">
        <v>110</v>
      </c>
      <c r="F23" s="222" t="s">
        <v>42</v>
      </c>
      <c r="G23" s="222" t="s">
        <v>42</v>
      </c>
      <c r="H23" s="223"/>
      <c r="I23" s="223"/>
      <c r="J23" s="220"/>
      <c r="K23" s="223"/>
      <c r="L23" s="220"/>
      <c r="M23" s="223"/>
      <c r="N23" s="224"/>
      <c r="O23" s="223"/>
      <c r="P23" s="224"/>
      <c r="Q23" s="223"/>
      <c r="R23" s="224"/>
      <c r="S23" s="225" t="s">
        <v>112</v>
      </c>
      <c r="T23" s="225" t="s">
        <v>91</v>
      </c>
      <c r="U23" s="225" t="s">
        <v>130</v>
      </c>
      <c r="V23" s="226">
        <v>43920</v>
      </c>
      <c r="W23" s="227" t="s">
        <v>132</v>
      </c>
      <c r="X23" s="226">
        <v>43948</v>
      </c>
      <c r="Y23" s="227"/>
      <c r="Z23" s="226"/>
      <c r="AA23" s="228">
        <v>0</v>
      </c>
      <c r="AB23" s="224">
        <v>0</v>
      </c>
      <c r="AC23" s="223"/>
      <c r="AD23" s="224"/>
      <c r="AE23" s="223"/>
      <c r="AF23" s="224"/>
      <c r="AG23" s="223">
        <v>60</v>
      </c>
      <c r="AH23" s="224">
        <v>19117.8</v>
      </c>
      <c r="AI23" s="224"/>
      <c r="AJ23" s="224"/>
      <c r="AK23" s="223">
        <f t="shared" si="3"/>
        <v>60</v>
      </c>
      <c r="AL23" s="223">
        <f t="shared" si="3"/>
        <v>19117.8</v>
      </c>
      <c r="AM23" s="228">
        <f t="shared" si="0"/>
        <v>0</v>
      </c>
      <c r="AN23" s="229">
        <f t="shared" si="0"/>
        <v>0</v>
      </c>
      <c r="AO23" s="228">
        <v>60</v>
      </c>
      <c r="AP23" s="229">
        <v>19117.8</v>
      </c>
      <c r="AQ23" s="228"/>
      <c r="AR23" s="228"/>
      <c r="AS23" s="229">
        <v>318.63</v>
      </c>
      <c r="AT23" s="229">
        <f>AS23*AR23</f>
        <v>0</v>
      </c>
      <c r="AU23" s="230">
        <f t="shared" si="4"/>
        <v>60</v>
      </c>
      <c r="AV23" s="229">
        <f>AS23*AU23</f>
        <v>19117.8</v>
      </c>
      <c r="AW23" s="233">
        <v>60</v>
      </c>
      <c r="AX23" s="228"/>
      <c r="AY23" s="231"/>
    </row>
    <row r="24" spans="1:51" s="110" customFormat="1" ht="15.75">
      <c r="A24" s="97"/>
      <c r="B24" s="98" t="s">
        <v>38</v>
      </c>
      <c r="C24" s="99" t="s">
        <v>87</v>
      </c>
      <c r="D24" s="99" t="s">
        <v>40</v>
      </c>
      <c r="E24" s="99" t="s">
        <v>138</v>
      </c>
      <c r="F24" s="97" t="s">
        <v>42</v>
      </c>
      <c r="G24" s="97" t="s">
        <v>42</v>
      </c>
      <c r="H24" s="100"/>
      <c r="I24" s="100"/>
      <c r="J24" s="98"/>
      <c r="K24" s="100"/>
      <c r="L24" s="98"/>
      <c r="M24" s="100"/>
      <c r="N24" s="101"/>
      <c r="O24" s="100"/>
      <c r="P24" s="101"/>
      <c r="Q24" s="100"/>
      <c r="R24" s="101"/>
      <c r="S24" s="102" t="s">
        <v>89</v>
      </c>
      <c r="T24" s="102" t="s">
        <v>91</v>
      </c>
      <c r="U24" s="103" t="s">
        <v>93</v>
      </c>
      <c r="V24" s="104">
        <v>43784</v>
      </c>
      <c r="W24" s="105" t="s">
        <v>94</v>
      </c>
      <c r="X24" s="104">
        <v>43802</v>
      </c>
      <c r="Y24" s="105"/>
      <c r="Z24" s="104"/>
      <c r="AA24" s="106">
        <v>3600</v>
      </c>
      <c r="AB24" s="101">
        <v>18864</v>
      </c>
      <c r="AC24" s="100"/>
      <c r="AD24" s="101"/>
      <c r="AE24" s="100"/>
      <c r="AF24" s="101"/>
      <c r="AG24" s="100"/>
      <c r="AH24" s="101"/>
      <c r="AI24" s="101"/>
      <c r="AJ24" s="101"/>
      <c r="AK24" s="100">
        <f t="shared" si="3"/>
        <v>0</v>
      </c>
      <c r="AL24" s="100">
        <f t="shared" si="3"/>
        <v>0</v>
      </c>
      <c r="AM24" s="106">
        <f t="shared" si="0"/>
        <v>2620</v>
      </c>
      <c r="AN24" s="107">
        <f t="shared" si="0"/>
        <v>13728.8</v>
      </c>
      <c r="AO24" s="106">
        <v>1550</v>
      </c>
      <c r="AP24" s="107">
        <v>8122</v>
      </c>
      <c r="AQ24" s="106"/>
      <c r="AR24" s="106">
        <v>570</v>
      </c>
      <c r="AS24" s="107">
        <v>5.24</v>
      </c>
      <c r="AT24" s="107">
        <f t="shared" si="1"/>
        <v>2986.8</v>
      </c>
      <c r="AU24" s="108">
        <f t="shared" si="4"/>
        <v>980</v>
      </c>
      <c r="AV24" s="107">
        <f t="shared" si="2"/>
        <v>5135.2</v>
      </c>
      <c r="AW24" s="155">
        <f>3600-390-910-330-420-570</f>
        <v>980</v>
      </c>
      <c r="AX24" s="106"/>
      <c r="AY24" s="95">
        <f t="shared" si="5"/>
        <v>0</v>
      </c>
    </row>
    <row r="25" spans="1:51" s="110" customFormat="1" ht="15.75">
      <c r="A25" s="97"/>
      <c r="B25" s="98" t="s">
        <v>38</v>
      </c>
      <c r="C25" s="99" t="s">
        <v>136</v>
      </c>
      <c r="D25" s="99" t="s">
        <v>40</v>
      </c>
      <c r="E25" s="99" t="s">
        <v>138</v>
      </c>
      <c r="F25" s="97" t="s">
        <v>42</v>
      </c>
      <c r="G25" s="97" t="s">
        <v>42</v>
      </c>
      <c r="H25" s="100"/>
      <c r="I25" s="100"/>
      <c r="J25" s="98"/>
      <c r="K25" s="100"/>
      <c r="L25" s="98"/>
      <c r="M25" s="100"/>
      <c r="N25" s="101"/>
      <c r="O25" s="100"/>
      <c r="P25" s="101"/>
      <c r="Q25" s="100"/>
      <c r="R25" s="101"/>
      <c r="S25" s="102" t="s">
        <v>89</v>
      </c>
      <c r="T25" s="102" t="s">
        <v>91</v>
      </c>
      <c r="U25" s="103" t="s">
        <v>139</v>
      </c>
      <c r="V25" s="104">
        <v>43951</v>
      </c>
      <c r="W25" s="105" t="s">
        <v>140</v>
      </c>
      <c r="X25" s="104">
        <v>43963</v>
      </c>
      <c r="Y25" s="105"/>
      <c r="Z25" s="104"/>
      <c r="AA25" s="106">
        <v>0</v>
      </c>
      <c r="AB25" s="101">
        <v>0</v>
      </c>
      <c r="AC25" s="100"/>
      <c r="AD25" s="101"/>
      <c r="AE25" s="100"/>
      <c r="AF25" s="101"/>
      <c r="AG25" s="100">
        <v>1100</v>
      </c>
      <c r="AH25" s="101">
        <v>5764</v>
      </c>
      <c r="AI25" s="101"/>
      <c r="AJ25" s="101"/>
      <c r="AK25" s="100">
        <f>SUM(AI25,AG25,AE25,AC25)</f>
        <v>1100</v>
      </c>
      <c r="AL25" s="100">
        <f>SUM(AJ25,AH25,AF25,AD25)</f>
        <v>5764</v>
      </c>
      <c r="AM25" s="106">
        <f>AA25+AK25-AU25</f>
        <v>0</v>
      </c>
      <c r="AN25" s="107">
        <f>AB25+AL25-AV25</f>
        <v>0</v>
      </c>
      <c r="AO25" s="106">
        <v>1100</v>
      </c>
      <c r="AP25" s="107">
        <v>5764</v>
      </c>
      <c r="AQ25" s="106"/>
      <c r="AR25" s="106"/>
      <c r="AS25" s="107">
        <v>5.24</v>
      </c>
      <c r="AT25" s="107">
        <f>AS25*AR25</f>
        <v>0</v>
      </c>
      <c r="AU25" s="108">
        <f>SUM(AW25:AX25)</f>
        <v>1100</v>
      </c>
      <c r="AV25" s="107">
        <f>AS25*AU25</f>
        <v>5764</v>
      </c>
      <c r="AW25" s="155">
        <v>1100</v>
      </c>
      <c r="AX25" s="106"/>
      <c r="AY25" s="95"/>
    </row>
    <row r="26" spans="1:51" s="140" customFormat="1" ht="15.75">
      <c r="A26" s="127"/>
      <c r="B26" s="128" t="s">
        <v>38</v>
      </c>
      <c r="C26" s="129" t="s">
        <v>88</v>
      </c>
      <c r="D26" s="129" t="s">
        <v>40</v>
      </c>
      <c r="E26" s="129" t="s">
        <v>138</v>
      </c>
      <c r="F26" s="127" t="s">
        <v>42</v>
      </c>
      <c r="G26" s="127" t="s">
        <v>42</v>
      </c>
      <c r="H26" s="130"/>
      <c r="I26" s="130"/>
      <c r="J26" s="128"/>
      <c r="K26" s="130"/>
      <c r="L26" s="128"/>
      <c r="M26" s="130"/>
      <c r="N26" s="131"/>
      <c r="O26" s="130"/>
      <c r="P26" s="131"/>
      <c r="Q26" s="130"/>
      <c r="R26" s="131"/>
      <c r="S26" s="132" t="s">
        <v>90</v>
      </c>
      <c r="T26" s="132" t="s">
        <v>92</v>
      </c>
      <c r="U26" s="133" t="s">
        <v>93</v>
      </c>
      <c r="V26" s="134">
        <v>43784</v>
      </c>
      <c r="W26" s="135" t="s">
        <v>94</v>
      </c>
      <c r="X26" s="134">
        <v>43802</v>
      </c>
      <c r="Y26" s="135"/>
      <c r="Z26" s="134"/>
      <c r="AA26" s="136">
        <v>14600</v>
      </c>
      <c r="AB26" s="131">
        <v>234622</v>
      </c>
      <c r="AC26" s="130"/>
      <c r="AD26" s="131"/>
      <c r="AE26" s="130"/>
      <c r="AF26" s="131"/>
      <c r="AG26" s="130"/>
      <c r="AH26" s="131"/>
      <c r="AI26" s="131"/>
      <c r="AJ26" s="131"/>
      <c r="AK26" s="130">
        <f t="shared" si="3"/>
        <v>0</v>
      </c>
      <c r="AL26" s="130">
        <f t="shared" si="3"/>
        <v>0</v>
      </c>
      <c r="AM26" s="136">
        <f t="shared" si="0"/>
        <v>3720</v>
      </c>
      <c r="AN26" s="137">
        <f t="shared" si="0"/>
        <v>59780.399999999994</v>
      </c>
      <c r="AO26" s="136">
        <v>11780</v>
      </c>
      <c r="AP26" s="137">
        <v>189304.6</v>
      </c>
      <c r="AQ26" s="136"/>
      <c r="AR26" s="136">
        <v>900</v>
      </c>
      <c r="AS26" s="137">
        <v>16.07</v>
      </c>
      <c r="AT26" s="137">
        <f t="shared" si="1"/>
        <v>14463</v>
      </c>
      <c r="AU26" s="138">
        <f t="shared" si="4"/>
        <v>10880</v>
      </c>
      <c r="AV26" s="137">
        <f t="shared" si="2"/>
        <v>174841.6</v>
      </c>
      <c r="AW26" s="158">
        <f>14600-720-900-510-690-240-900</f>
        <v>10640</v>
      </c>
      <c r="AX26" s="136">
        <v>240</v>
      </c>
      <c r="AY26" s="95">
        <f t="shared" si="5"/>
        <v>0</v>
      </c>
    </row>
    <row r="27" spans="1:51" s="140" customFormat="1" ht="15.75">
      <c r="A27" s="127"/>
      <c r="B27" s="128" t="s">
        <v>38</v>
      </c>
      <c r="C27" s="129" t="s">
        <v>137</v>
      </c>
      <c r="D27" s="129" t="s">
        <v>40</v>
      </c>
      <c r="E27" s="129" t="s">
        <v>138</v>
      </c>
      <c r="F27" s="127" t="s">
        <v>42</v>
      </c>
      <c r="G27" s="127" t="s">
        <v>42</v>
      </c>
      <c r="H27" s="130"/>
      <c r="I27" s="130"/>
      <c r="J27" s="128"/>
      <c r="K27" s="130"/>
      <c r="L27" s="128"/>
      <c r="M27" s="130"/>
      <c r="N27" s="131"/>
      <c r="O27" s="130"/>
      <c r="P27" s="131"/>
      <c r="Q27" s="130"/>
      <c r="R27" s="131"/>
      <c r="S27" s="132" t="s">
        <v>141</v>
      </c>
      <c r="T27" s="132" t="s">
        <v>92</v>
      </c>
      <c r="U27" s="133" t="s">
        <v>139</v>
      </c>
      <c r="V27" s="134">
        <v>43951</v>
      </c>
      <c r="W27" s="135" t="s">
        <v>140</v>
      </c>
      <c r="X27" s="134">
        <v>43963</v>
      </c>
      <c r="Y27" s="135"/>
      <c r="Z27" s="134"/>
      <c r="AA27" s="136">
        <v>0</v>
      </c>
      <c r="AB27" s="131">
        <v>0</v>
      </c>
      <c r="AC27" s="130"/>
      <c r="AD27" s="131"/>
      <c r="AE27" s="130"/>
      <c r="AF27" s="131"/>
      <c r="AG27" s="130">
        <v>5700</v>
      </c>
      <c r="AH27" s="131">
        <v>91599</v>
      </c>
      <c r="AI27" s="131"/>
      <c r="AJ27" s="131"/>
      <c r="AK27" s="130">
        <f>SUM(AI27,AG27,AE27,AC27)</f>
        <v>5700</v>
      </c>
      <c r="AL27" s="130">
        <f>SUM(AJ27,AH27,AF27,AD27)</f>
        <v>91599</v>
      </c>
      <c r="AM27" s="136">
        <f>AA27+AK27-AU27</f>
        <v>0</v>
      </c>
      <c r="AN27" s="137">
        <f>AB27+AL27-AV27</f>
        <v>0</v>
      </c>
      <c r="AO27" s="136">
        <v>5700</v>
      </c>
      <c r="AP27" s="137">
        <v>91599</v>
      </c>
      <c r="AQ27" s="136"/>
      <c r="AR27" s="136"/>
      <c r="AS27" s="137">
        <v>16.07</v>
      </c>
      <c r="AT27" s="137">
        <f>AS27*AR27</f>
        <v>0</v>
      </c>
      <c r="AU27" s="138">
        <f>SUM(AW27:AX27)</f>
        <v>5700</v>
      </c>
      <c r="AV27" s="137">
        <f>AS27*AU27</f>
        <v>91599</v>
      </c>
      <c r="AW27" s="158">
        <v>5700</v>
      </c>
      <c r="AX27" s="136"/>
      <c r="AY27" s="95"/>
    </row>
    <row r="28" spans="1:51" s="66" customFormat="1" ht="15.75">
      <c r="A28" s="52"/>
      <c r="B28" s="53" t="s">
        <v>38</v>
      </c>
      <c r="C28" s="54" t="s">
        <v>39</v>
      </c>
      <c r="D28" s="54" t="s">
        <v>40</v>
      </c>
      <c r="E28" s="54"/>
      <c r="F28" s="52" t="s">
        <v>41</v>
      </c>
      <c r="G28" s="52" t="s">
        <v>41</v>
      </c>
      <c r="H28" s="55">
        <v>394</v>
      </c>
      <c r="I28" s="55">
        <v>21</v>
      </c>
      <c r="J28" s="53">
        <v>9.4</v>
      </c>
      <c r="K28" s="55">
        <v>8280</v>
      </c>
      <c r="L28" s="53">
        <v>77500.8</v>
      </c>
      <c r="M28" s="55">
        <v>19180</v>
      </c>
      <c r="N28" s="56">
        <v>584222.8</v>
      </c>
      <c r="O28" s="55">
        <v>2520</v>
      </c>
      <c r="P28" s="56">
        <v>27090</v>
      </c>
      <c r="Q28" s="55">
        <v>8280</v>
      </c>
      <c r="R28" s="56">
        <v>77500.8</v>
      </c>
      <c r="S28" s="57" t="s">
        <v>61</v>
      </c>
      <c r="T28" s="57"/>
      <c r="U28" s="57" t="s">
        <v>62</v>
      </c>
      <c r="V28" s="58">
        <v>43549</v>
      </c>
      <c r="W28" s="59" t="s">
        <v>63</v>
      </c>
      <c r="X28" s="60">
        <v>43541</v>
      </c>
      <c r="Y28" s="61" t="s">
        <v>64</v>
      </c>
      <c r="Z28" s="58">
        <v>43565</v>
      </c>
      <c r="AA28" s="62">
        <v>5340</v>
      </c>
      <c r="AB28" s="56">
        <v>36714.279999998216</v>
      </c>
      <c r="AC28" s="55"/>
      <c r="AD28" s="56"/>
      <c r="AE28" s="55"/>
      <c r="AF28" s="56"/>
      <c r="AG28" s="55"/>
      <c r="AH28" s="56"/>
      <c r="AI28" s="56"/>
      <c r="AJ28" s="56"/>
      <c r="AK28" s="55">
        <f t="shared" si="3"/>
        <v>0</v>
      </c>
      <c r="AL28" s="55">
        <f t="shared" si="3"/>
        <v>0</v>
      </c>
      <c r="AM28" s="62">
        <f t="shared" si="0"/>
        <v>4500</v>
      </c>
      <c r="AN28" s="63">
        <f t="shared" si="0"/>
        <v>30938.999999998498</v>
      </c>
      <c r="AO28" s="62">
        <v>840</v>
      </c>
      <c r="AP28" s="63">
        <v>5775.27999999972</v>
      </c>
      <c r="AQ28" s="62"/>
      <c r="AR28" s="62"/>
      <c r="AS28" s="68">
        <v>6.875333333333</v>
      </c>
      <c r="AT28" s="63">
        <f t="shared" si="1"/>
        <v>0</v>
      </c>
      <c r="AU28" s="64">
        <f aca="true" t="shared" si="6" ref="AU28:AU36">AO28+AQ28-AR28</f>
        <v>840</v>
      </c>
      <c r="AV28" s="63">
        <f t="shared" si="2"/>
        <v>5775.27999999972</v>
      </c>
      <c r="AW28" s="62">
        <f>8280-180-540-2880-660-3660-300-60</f>
        <v>0</v>
      </c>
      <c r="AX28" s="62">
        <f>540-540+2880-1560-480</f>
        <v>840</v>
      </c>
      <c r="AY28" s="95">
        <f t="shared" si="5"/>
        <v>0</v>
      </c>
    </row>
    <row r="29" spans="1:51" s="212" customFormat="1" ht="15.75" hidden="1">
      <c r="A29" s="197"/>
      <c r="B29" s="198" t="s">
        <v>38</v>
      </c>
      <c r="C29" s="199" t="s">
        <v>119</v>
      </c>
      <c r="D29" s="199" t="s">
        <v>40</v>
      </c>
      <c r="E29" s="199"/>
      <c r="F29" s="197" t="s">
        <v>42</v>
      </c>
      <c r="G29" s="197" t="s">
        <v>42</v>
      </c>
      <c r="H29" s="200">
        <v>17</v>
      </c>
      <c r="I29" s="200">
        <v>21</v>
      </c>
      <c r="J29" s="198">
        <v>36</v>
      </c>
      <c r="K29" s="200">
        <v>365</v>
      </c>
      <c r="L29" s="198">
        <v>13147.3</v>
      </c>
      <c r="M29" s="200"/>
      <c r="N29" s="201"/>
      <c r="O29" s="200">
        <v>8332</v>
      </c>
      <c r="P29" s="201">
        <v>304867.88</v>
      </c>
      <c r="Q29" s="200">
        <v>365</v>
      </c>
      <c r="R29" s="201">
        <v>13147.3</v>
      </c>
      <c r="S29" s="202"/>
      <c r="T29" s="202"/>
      <c r="U29" s="202"/>
      <c r="V29" s="203"/>
      <c r="W29" s="204"/>
      <c r="X29" s="205"/>
      <c r="Y29" s="206"/>
      <c r="Z29" s="203"/>
      <c r="AA29" s="207">
        <v>0</v>
      </c>
      <c r="AB29" s="201">
        <v>0</v>
      </c>
      <c r="AC29" s="200"/>
      <c r="AD29" s="201"/>
      <c r="AE29" s="200"/>
      <c r="AF29" s="201"/>
      <c r="AG29" s="200"/>
      <c r="AH29" s="201"/>
      <c r="AI29" s="201"/>
      <c r="AJ29" s="201"/>
      <c r="AK29" s="200"/>
      <c r="AL29" s="200"/>
      <c r="AM29" s="207"/>
      <c r="AN29" s="208"/>
      <c r="AO29" s="207"/>
      <c r="AP29" s="208"/>
      <c r="AQ29" s="207"/>
      <c r="AR29" s="207"/>
      <c r="AS29" s="209"/>
      <c r="AT29" s="208"/>
      <c r="AU29" s="210"/>
      <c r="AV29" s="208"/>
      <c r="AW29" s="207"/>
      <c r="AX29" s="207"/>
      <c r="AY29" s="211"/>
    </row>
    <row r="30" spans="1:51" s="126" customFormat="1" ht="15.75">
      <c r="A30" s="111"/>
      <c r="B30" s="112" t="s">
        <v>38</v>
      </c>
      <c r="C30" s="113" t="s">
        <v>43</v>
      </c>
      <c r="D30" s="113" t="s">
        <v>44</v>
      </c>
      <c r="E30" s="113"/>
      <c r="F30" s="111" t="s">
        <v>41</v>
      </c>
      <c r="G30" s="111" t="s">
        <v>41</v>
      </c>
      <c r="H30" s="114">
        <v>579</v>
      </c>
      <c r="I30" s="114">
        <v>3</v>
      </c>
      <c r="J30" s="112">
        <v>590.6</v>
      </c>
      <c r="K30" s="114">
        <v>1736</v>
      </c>
      <c r="L30" s="112">
        <v>1025229.5</v>
      </c>
      <c r="M30" s="114">
        <v>1440</v>
      </c>
      <c r="N30" s="115">
        <v>2193768</v>
      </c>
      <c r="O30" s="114">
        <v>6000</v>
      </c>
      <c r="P30" s="115">
        <v>3158340</v>
      </c>
      <c r="Q30" s="114">
        <v>1736</v>
      </c>
      <c r="R30" s="115">
        <v>1025229.52</v>
      </c>
      <c r="S30" s="116" t="s">
        <v>45</v>
      </c>
      <c r="T30" s="116"/>
      <c r="U30" s="117" t="s">
        <v>46</v>
      </c>
      <c r="V30" s="118">
        <v>43188</v>
      </c>
      <c r="W30" s="119" t="s">
        <v>77</v>
      </c>
      <c r="X30" s="118">
        <v>43164</v>
      </c>
      <c r="Y30" s="120"/>
      <c r="Z30" s="121"/>
      <c r="AA30" s="122">
        <v>16</v>
      </c>
      <c r="AB30" s="115">
        <v>9378.24</v>
      </c>
      <c r="AC30" s="114"/>
      <c r="AD30" s="115"/>
      <c r="AE30" s="114"/>
      <c r="AF30" s="115"/>
      <c r="AG30" s="114"/>
      <c r="AH30" s="115"/>
      <c r="AI30" s="115"/>
      <c r="AJ30" s="115"/>
      <c r="AK30" s="114">
        <f t="shared" si="3"/>
        <v>0</v>
      </c>
      <c r="AL30" s="114">
        <f t="shared" si="3"/>
        <v>0</v>
      </c>
      <c r="AM30" s="122">
        <f t="shared" si="0"/>
        <v>16</v>
      </c>
      <c r="AN30" s="123">
        <f t="shared" si="0"/>
        <v>9378.24</v>
      </c>
      <c r="AO30" s="122">
        <v>0</v>
      </c>
      <c r="AP30" s="123">
        <v>0</v>
      </c>
      <c r="AQ30" s="122"/>
      <c r="AR30" s="122"/>
      <c r="AS30" s="123">
        <v>586.14</v>
      </c>
      <c r="AT30" s="123">
        <f t="shared" si="1"/>
        <v>0</v>
      </c>
      <c r="AU30" s="124">
        <f t="shared" si="6"/>
        <v>0</v>
      </c>
      <c r="AV30" s="123">
        <f t="shared" si="2"/>
        <v>0</v>
      </c>
      <c r="AW30" s="122">
        <f>AU30</f>
        <v>0</v>
      </c>
      <c r="AX30" s="122"/>
      <c r="AY30" s="95">
        <f t="shared" si="5"/>
        <v>0</v>
      </c>
    </row>
    <row r="31" spans="1:51" s="126" customFormat="1" ht="15.75">
      <c r="A31" s="111"/>
      <c r="B31" s="112" t="s">
        <v>38</v>
      </c>
      <c r="C31" s="113" t="s">
        <v>43</v>
      </c>
      <c r="D31" s="113" t="s">
        <v>44</v>
      </c>
      <c r="E31" s="113"/>
      <c r="F31" s="111" t="s">
        <v>41</v>
      </c>
      <c r="G31" s="111" t="s">
        <v>41</v>
      </c>
      <c r="H31" s="114"/>
      <c r="I31" s="114"/>
      <c r="J31" s="112"/>
      <c r="K31" s="114"/>
      <c r="L31" s="112"/>
      <c r="M31" s="114"/>
      <c r="N31" s="115"/>
      <c r="O31" s="114"/>
      <c r="P31" s="115"/>
      <c r="Q31" s="114"/>
      <c r="R31" s="115"/>
      <c r="S31" s="116" t="s">
        <v>70</v>
      </c>
      <c r="T31" s="116" t="s">
        <v>72</v>
      </c>
      <c r="U31" s="117" t="s">
        <v>74</v>
      </c>
      <c r="V31" s="118">
        <v>43650</v>
      </c>
      <c r="W31" s="119" t="s">
        <v>75</v>
      </c>
      <c r="X31" s="118">
        <v>43663</v>
      </c>
      <c r="Y31" s="120"/>
      <c r="Z31" s="121"/>
      <c r="AA31" s="122">
        <v>280</v>
      </c>
      <c r="AB31" s="115">
        <v>148270.9</v>
      </c>
      <c r="AC31" s="114"/>
      <c r="AD31" s="115"/>
      <c r="AE31" s="114"/>
      <c r="AF31" s="115"/>
      <c r="AG31" s="114"/>
      <c r="AH31" s="115"/>
      <c r="AI31" s="115"/>
      <c r="AJ31" s="115"/>
      <c r="AK31" s="114">
        <f t="shared" si="3"/>
        <v>0</v>
      </c>
      <c r="AL31" s="114">
        <f t="shared" si="3"/>
        <v>0</v>
      </c>
      <c r="AM31" s="122">
        <f t="shared" si="0"/>
        <v>280</v>
      </c>
      <c r="AN31" s="123">
        <f t="shared" si="0"/>
        <v>148270.9</v>
      </c>
      <c r="AO31" s="122">
        <v>0</v>
      </c>
      <c r="AP31" s="123">
        <v>0</v>
      </c>
      <c r="AQ31" s="122"/>
      <c r="AR31" s="122"/>
      <c r="AS31" s="123">
        <v>529.5389285714285</v>
      </c>
      <c r="AT31" s="123">
        <f t="shared" si="1"/>
        <v>0</v>
      </c>
      <c r="AU31" s="124">
        <f t="shared" si="6"/>
        <v>0</v>
      </c>
      <c r="AV31" s="123">
        <f t="shared" si="2"/>
        <v>0</v>
      </c>
      <c r="AW31" s="122">
        <f>AU31</f>
        <v>0</v>
      </c>
      <c r="AX31" s="122"/>
      <c r="AY31" s="95">
        <f t="shared" si="5"/>
        <v>0</v>
      </c>
    </row>
    <row r="32" spans="1:51" s="126" customFormat="1" ht="15.75">
      <c r="A32" s="111"/>
      <c r="B32" s="112" t="s">
        <v>38</v>
      </c>
      <c r="C32" s="113" t="s">
        <v>43</v>
      </c>
      <c r="D32" s="113" t="s">
        <v>44</v>
      </c>
      <c r="E32" s="113"/>
      <c r="F32" s="111" t="s">
        <v>41</v>
      </c>
      <c r="G32" s="111" t="s">
        <v>41</v>
      </c>
      <c r="H32" s="114"/>
      <c r="I32" s="114"/>
      <c r="J32" s="112"/>
      <c r="K32" s="114"/>
      <c r="L32" s="112"/>
      <c r="M32" s="114"/>
      <c r="N32" s="115"/>
      <c r="O32" s="114"/>
      <c r="P32" s="115"/>
      <c r="Q32" s="114"/>
      <c r="R32" s="115"/>
      <c r="S32" s="116" t="s">
        <v>71</v>
      </c>
      <c r="T32" s="116" t="s">
        <v>73</v>
      </c>
      <c r="U32" s="117" t="s">
        <v>74</v>
      </c>
      <c r="V32" s="118">
        <v>43650</v>
      </c>
      <c r="W32" s="119" t="s">
        <v>75</v>
      </c>
      <c r="X32" s="118">
        <v>43663</v>
      </c>
      <c r="Y32" s="120"/>
      <c r="Z32" s="121"/>
      <c r="AA32" s="122">
        <v>140</v>
      </c>
      <c r="AB32" s="115">
        <v>74135.45</v>
      </c>
      <c r="AC32" s="114"/>
      <c r="AD32" s="115"/>
      <c r="AE32" s="114"/>
      <c r="AF32" s="115"/>
      <c r="AG32" s="114"/>
      <c r="AH32" s="115"/>
      <c r="AI32" s="115"/>
      <c r="AJ32" s="115"/>
      <c r="AK32" s="114">
        <f t="shared" si="3"/>
        <v>0</v>
      </c>
      <c r="AL32" s="114">
        <f t="shared" si="3"/>
        <v>0</v>
      </c>
      <c r="AM32" s="122">
        <f t="shared" si="0"/>
        <v>140</v>
      </c>
      <c r="AN32" s="123">
        <f t="shared" si="0"/>
        <v>74135.45</v>
      </c>
      <c r="AO32" s="122">
        <v>0</v>
      </c>
      <c r="AP32" s="123">
        <v>0</v>
      </c>
      <c r="AQ32" s="122"/>
      <c r="AR32" s="122"/>
      <c r="AS32" s="123">
        <v>529.5389285714285</v>
      </c>
      <c r="AT32" s="123">
        <f t="shared" si="1"/>
        <v>0</v>
      </c>
      <c r="AU32" s="124">
        <f t="shared" si="6"/>
        <v>0</v>
      </c>
      <c r="AV32" s="123">
        <f t="shared" si="2"/>
        <v>0</v>
      </c>
      <c r="AW32" s="122">
        <f>AU32</f>
        <v>0</v>
      </c>
      <c r="AX32" s="122"/>
      <c r="AY32" s="95">
        <f t="shared" si="5"/>
        <v>0</v>
      </c>
    </row>
    <row r="33" spans="1:51" s="126" customFormat="1" ht="15.75">
      <c r="A33" s="111"/>
      <c r="B33" s="112" t="s">
        <v>38</v>
      </c>
      <c r="C33" s="113" t="s">
        <v>43</v>
      </c>
      <c r="D33" s="113" t="s">
        <v>44</v>
      </c>
      <c r="E33" s="113"/>
      <c r="F33" s="111" t="s">
        <v>41</v>
      </c>
      <c r="G33" s="111" t="s">
        <v>41</v>
      </c>
      <c r="H33" s="114"/>
      <c r="I33" s="114"/>
      <c r="J33" s="112"/>
      <c r="K33" s="114"/>
      <c r="L33" s="112"/>
      <c r="M33" s="114"/>
      <c r="N33" s="115"/>
      <c r="O33" s="114"/>
      <c r="P33" s="115"/>
      <c r="Q33" s="114"/>
      <c r="R33" s="115"/>
      <c r="S33" s="116" t="s">
        <v>70</v>
      </c>
      <c r="T33" s="116" t="s">
        <v>72</v>
      </c>
      <c r="U33" s="117" t="s">
        <v>80</v>
      </c>
      <c r="V33" s="118">
        <v>43692</v>
      </c>
      <c r="W33" s="119" t="s">
        <v>81</v>
      </c>
      <c r="X33" s="118">
        <v>43710</v>
      </c>
      <c r="Y33" s="120" t="s">
        <v>82</v>
      </c>
      <c r="Z33" s="121">
        <v>43696</v>
      </c>
      <c r="AA33" s="122">
        <v>1120</v>
      </c>
      <c r="AB33" s="115">
        <v>582342.8</v>
      </c>
      <c r="AC33" s="114"/>
      <c r="AD33" s="115"/>
      <c r="AE33" s="114"/>
      <c r="AF33" s="115"/>
      <c r="AG33" s="114"/>
      <c r="AH33" s="115"/>
      <c r="AI33" s="115"/>
      <c r="AJ33" s="115"/>
      <c r="AK33" s="114">
        <f t="shared" si="3"/>
        <v>0</v>
      </c>
      <c r="AL33" s="114">
        <f t="shared" si="3"/>
        <v>0</v>
      </c>
      <c r="AM33" s="122">
        <f t="shared" si="0"/>
        <v>1120</v>
      </c>
      <c r="AN33" s="123">
        <f t="shared" si="0"/>
        <v>582342.8</v>
      </c>
      <c r="AO33" s="122">
        <v>0</v>
      </c>
      <c r="AP33" s="123">
        <v>0</v>
      </c>
      <c r="AQ33" s="122"/>
      <c r="AR33" s="122"/>
      <c r="AS33" s="123">
        <v>519.9489285714286</v>
      </c>
      <c r="AT33" s="123">
        <f t="shared" si="1"/>
        <v>0</v>
      </c>
      <c r="AU33" s="124">
        <f t="shared" si="6"/>
        <v>0</v>
      </c>
      <c r="AV33" s="123">
        <f t="shared" si="2"/>
        <v>0</v>
      </c>
      <c r="AW33" s="122">
        <f>AU33</f>
        <v>0</v>
      </c>
      <c r="AX33" s="122"/>
      <c r="AY33" s="125">
        <f>AA33+AK33-AM33-AU33</f>
        <v>0</v>
      </c>
    </row>
    <row r="34" spans="1:51" s="126" customFormat="1" ht="15.75">
      <c r="A34" s="111"/>
      <c r="B34" s="112" t="s">
        <v>38</v>
      </c>
      <c r="C34" s="113" t="s">
        <v>43</v>
      </c>
      <c r="D34" s="113" t="s">
        <v>44</v>
      </c>
      <c r="E34" s="113"/>
      <c r="F34" s="111" t="s">
        <v>41</v>
      </c>
      <c r="G34" s="111" t="s">
        <v>41</v>
      </c>
      <c r="H34" s="114"/>
      <c r="I34" s="114"/>
      <c r="J34" s="112"/>
      <c r="K34" s="114"/>
      <c r="L34" s="112"/>
      <c r="M34" s="114"/>
      <c r="N34" s="115"/>
      <c r="O34" s="114"/>
      <c r="P34" s="115"/>
      <c r="Q34" s="114"/>
      <c r="R34" s="115"/>
      <c r="S34" s="116" t="s">
        <v>83</v>
      </c>
      <c r="T34" s="116" t="s">
        <v>84</v>
      </c>
      <c r="U34" s="117" t="s">
        <v>85</v>
      </c>
      <c r="V34" s="118">
        <v>43759</v>
      </c>
      <c r="W34" s="119" t="s">
        <v>86</v>
      </c>
      <c r="X34" s="118">
        <v>40486</v>
      </c>
      <c r="Y34" s="120"/>
      <c r="Z34" s="121"/>
      <c r="AA34" s="122">
        <v>616</v>
      </c>
      <c r="AB34" s="115">
        <v>320286.78</v>
      </c>
      <c r="AC34" s="114"/>
      <c r="AD34" s="115"/>
      <c r="AE34" s="114"/>
      <c r="AF34" s="115"/>
      <c r="AG34" s="114"/>
      <c r="AH34" s="115"/>
      <c r="AI34" s="115"/>
      <c r="AJ34" s="115"/>
      <c r="AK34" s="114">
        <f t="shared" si="3"/>
        <v>0</v>
      </c>
      <c r="AL34" s="114">
        <f t="shared" si="3"/>
        <v>0</v>
      </c>
      <c r="AM34" s="122">
        <f t="shared" si="0"/>
        <v>454</v>
      </c>
      <c r="AN34" s="123">
        <f t="shared" si="0"/>
        <v>236055.51642857143</v>
      </c>
      <c r="AO34" s="122">
        <v>582</v>
      </c>
      <c r="AP34" s="123">
        <v>302608.6135714286</v>
      </c>
      <c r="AQ34" s="122"/>
      <c r="AR34" s="122">
        <v>420</v>
      </c>
      <c r="AS34" s="123">
        <v>519.9460714285715</v>
      </c>
      <c r="AT34" s="123">
        <f t="shared" si="1"/>
        <v>218377.35000000003</v>
      </c>
      <c r="AU34" s="124">
        <f t="shared" si="6"/>
        <v>162</v>
      </c>
      <c r="AV34" s="123">
        <f t="shared" si="2"/>
        <v>84231.26357142859</v>
      </c>
      <c r="AW34" s="159">
        <f>AU34</f>
        <v>162</v>
      </c>
      <c r="AX34" s="122"/>
      <c r="AY34" s="125">
        <f>AA34+AK34-AM34-AU34</f>
        <v>0</v>
      </c>
    </row>
    <row r="35" spans="1:51" s="126" customFormat="1" ht="15.75">
      <c r="A35" s="259"/>
      <c r="B35" s="112" t="s">
        <v>38</v>
      </c>
      <c r="C35" s="113" t="s">
        <v>43</v>
      </c>
      <c r="D35" s="113" t="s">
        <v>44</v>
      </c>
      <c r="E35" s="113" t="s">
        <v>142</v>
      </c>
      <c r="F35" s="111" t="s">
        <v>41</v>
      </c>
      <c r="G35" s="111" t="s">
        <v>41</v>
      </c>
      <c r="H35" s="114"/>
      <c r="I35" s="114"/>
      <c r="J35" s="112"/>
      <c r="K35" s="114"/>
      <c r="L35" s="112"/>
      <c r="M35" s="114"/>
      <c r="N35" s="115"/>
      <c r="O35" s="114"/>
      <c r="P35" s="115"/>
      <c r="Q35" s="114"/>
      <c r="R35" s="115"/>
      <c r="S35" s="116" t="s">
        <v>83</v>
      </c>
      <c r="T35" s="116" t="s">
        <v>144</v>
      </c>
      <c r="U35" s="117" t="s">
        <v>145</v>
      </c>
      <c r="V35" s="118">
        <v>43959</v>
      </c>
      <c r="W35" s="119" t="s">
        <v>146</v>
      </c>
      <c r="X35" s="118">
        <v>43977</v>
      </c>
      <c r="Y35" s="120"/>
      <c r="Z35" s="121"/>
      <c r="AA35" s="122">
        <v>0</v>
      </c>
      <c r="AB35" s="115">
        <v>0</v>
      </c>
      <c r="AC35" s="114"/>
      <c r="AD35" s="115"/>
      <c r="AE35" s="114"/>
      <c r="AF35" s="115"/>
      <c r="AG35" s="114">
        <v>1148</v>
      </c>
      <c r="AH35" s="115">
        <v>420489.44</v>
      </c>
      <c r="AI35" s="115"/>
      <c r="AJ35" s="115"/>
      <c r="AK35" s="114">
        <f>SUM(AI35,AG35,AE35,AC35)</f>
        <v>1148</v>
      </c>
      <c r="AL35" s="114">
        <f>SUM(AJ35,AH35,AF35,AD35)</f>
        <v>420489.44</v>
      </c>
      <c r="AM35" s="122">
        <f>AA35+AK35-AU35</f>
        <v>0</v>
      </c>
      <c r="AN35" s="123">
        <f>AB35+AL35-AV35</f>
        <v>0</v>
      </c>
      <c r="AO35" s="122">
        <v>1148</v>
      </c>
      <c r="AP35" s="123">
        <v>420489.43999999994</v>
      </c>
      <c r="AQ35" s="122"/>
      <c r="AR35" s="122"/>
      <c r="AS35" s="123">
        <v>366.28</v>
      </c>
      <c r="AT35" s="123">
        <f t="shared" si="1"/>
        <v>0</v>
      </c>
      <c r="AU35" s="124">
        <f t="shared" si="6"/>
        <v>1148</v>
      </c>
      <c r="AV35" s="123">
        <f t="shared" si="2"/>
        <v>420489.43999999994</v>
      </c>
      <c r="AW35" s="159">
        <v>1148</v>
      </c>
      <c r="AX35" s="122"/>
      <c r="AY35" s="125">
        <f>AA35+AK35-AM35-AU35</f>
        <v>0</v>
      </c>
    </row>
    <row r="36" spans="1:51" s="126" customFormat="1" ht="15.75">
      <c r="A36" s="259"/>
      <c r="B36" s="112" t="s">
        <v>38</v>
      </c>
      <c r="C36" s="113" t="s">
        <v>43</v>
      </c>
      <c r="D36" s="113" t="s">
        <v>44</v>
      </c>
      <c r="E36" s="113" t="s">
        <v>142</v>
      </c>
      <c r="F36" s="111" t="s">
        <v>41</v>
      </c>
      <c r="G36" s="111" t="s">
        <v>41</v>
      </c>
      <c r="H36" s="114"/>
      <c r="I36" s="114"/>
      <c r="J36" s="112"/>
      <c r="K36" s="114"/>
      <c r="L36" s="112"/>
      <c r="M36" s="114"/>
      <c r="N36" s="115"/>
      <c r="O36" s="114"/>
      <c r="P36" s="115"/>
      <c r="Q36" s="114"/>
      <c r="R36" s="115"/>
      <c r="S36" s="116" t="s">
        <v>143</v>
      </c>
      <c r="T36" s="116" t="s">
        <v>144</v>
      </c>
      <c r="U36" s="117" t="s">
        <v>145</v>
      </c>
      <c r="V36" s="118">
        <v>43959</v>
      </c>
      <c r="W36" s="119" t="s">
        <v>146</v>
      </c>
      <c r="X36" s="118">
        <v>43977</v>
      </c>
      <c r="Y36" s="120"/>
      <c r="Z36" s="121"/>
      <c r="AA36" s="122">
        <v>0</v>
      </c>
      <c r="AB36" s="115">
        <v>0</v>
      </c>
      <c r="AC36" s="114"/>
      <c r="AD36" s="115"/>
      <c r="AE36" s="114"/>
      <c r="AF36" s="115"/>
      <c r="AG36" s="114">
        <v>1820</v>
      </c>
      <c r="AH36" s="115">
        <v>666629.6</v>
      </c>
      <c r="AI36" s="115"/>
      <c r="AJ36" s="115"/>
      <c r="AK36" s="114">
        <f>SUM(AI36,AG36,AE36,AC36)</f>
        <v>1820</v>
      </c>
      <c r="AL36" s="114">
        <f>SUM(AJ36,AH36,AF36,AD36)</f>
        <v>666629.6</v>
      </c>
      <c r="AM36" s="122">
        <f>AA36+AK36-AU36</f>
        <v>0</v>
      </c>
      <c r="AN36" s="123">
        <f>AB36+AL36-AV36</f>
        <v>0</v>
      </c>
      <c r="AO36" s="122">
        <v>1820</v>
      </c>
      <c r="AP36" s="123">
        <v>666629.6</v>
      </c>
      <c r="AQ36" s="122"/>
      <c r="AR36" s="122"/>
      <c r="AS36" s="123">
        <v>366.28</v>
      </c>
      <c r="AT36" s="123">
        <f t="shared" si="1"/>
        <v>0</v>
      </c>
      <c r="AU36" s="124">
        <f t="shared" si="6"/>
        <v>1820</v>
      </c>
      <c r="AV36" s="123">
        <f t="shared" si="2"/>
        <v>666629.6</v>
      </c>
      <c r="AW36" s="159">
        <v>1820</v>
      </c>
      <c r="AX36" s="122"/>
      <c r="AY36" s="125">
        <f>AA36+AK36-AM36-AU36</f>
        <v>0</v>
      </c>
    </row>
    <row r="37" spans="1:51" s="49" customFormat="1" ht="15.75">
      <c r="A37" s="285" t="s">
        <v>29</v>
      </c>
      <c r="B37" s="286"/>
      <c r="C37" s="286"/>
      <c r="D37" s="286"/>
      <c r="E37" s="286"/>
      <c r="F37" s="286"/>
      <c r="G37" s="287"/>
      <c r="H37" s="28"/>
      <c r="I37" s="28">
        <f>SUM(I17:I28)</f>
        <v>21</v>
      </c>
      <c r="J37" s="29"/>
      <c r="K37" s="28">
        <f>SUM(K17:K28)</f>
        <v>8280</v>
      </c>
      <c r="L37" s="29">
        <f>SUM(L17:L28)</f>
        <v>77500.8</v>
      </c>
      <c r="M37" s="28"/>
      <c r="N37" s="30">
        <f>SUM(N17:N28)</f>
        <v>584222.8</v>
      </c>
      <c r="O37" s="28"/>
      <c r="P37" s="30">
        <f>SUM(P17:P28)</f>
        <v>27090</v>
      </c>
      <c r="Q37" s="28"/>
      <c r="R37" s="30">
        <f>SUM(R17:R28)</f>
        <v>77500.8</v>
      </c>
      <c r="S37" s="31"/>
      <c r="T37" s="31"/>
      <c r="U37" s="15"/>
      <c r="V37" s="16"/>
      <c r="W37" s="41"/>
      <c r="X37" s="42"/>
      <c r="Y37" s="41"/>
      <c r="Z37" s="42"/>
      <c r="AA37" s="30">
        <f>SUM(AA17:AA36)</f>
        <v>29552</v>
      </c>
      <c r="AB37" s="30">
        <f>SUM(AB17:AB36)</f>
        <v>2600536.049399998</v>
      </c>
      <c r="AC37" s="30">
        <f aca="true" t="shared" si="7" ref="AC37:AH37">SUM(AC17:AC34)</f>
        <v>0</v>
      </c>
      <c r="AD37" s="30">
        <f t="shared" si="7"/>
        <v>0</v>
      </c>
      <c r="AE37" s="30">
        <f t="shared" si="7"/>
        <v>0</v>
      </c>
      <c r="AF37" s="30">
        <f t="shared" si="7"/>
        <v>0</v>
      </c>
      <c r="AG37" s="30">
        <f t="shared" si="7"/>
        <v>9560</v>
      </c>
      <c r="AH37" s="30">
        <f t="shared" si="7"/>
        <v>1472448.4000000001</v>
      </c>
      <c r="AI37" s="30"/>
      <c r="AJ37" s="30"/>
      <c r="AK37" s="17">
        <f aca="true" t="shared" si="8" ref="AK37:AP37">SUM(AK17:AK36)</f>
        <v>12528</v>
      </c>
      <c r="AL37" s="17">
        <f t="shared" si="8"/>
        <v>2559567.44</v>
      </c>
      <c r="AM37" s="17">
        <f>SUM(AM17:AM36)</f>
        <v>13600</v>
      </c>
      <c r="AN37" s="17">
        <f t="shared" si="8"/>
        <v>1526190.3058285697</v>
      </c>
      <c r="AO37" s="17">
        <f t="shared" si="8"/>
        <v>30430</v>
      </c>
      <c r="AP37" s="17">
        <f t="shared" si="8"/>
        <v>3916929.1735714283</v>
      </c>
      <c r="AQ37" s="47">
        <f>SUM(AQ17:AQ34)</f>
        <v>0</v>
      </c>
      <c r="AR37" s="47">
        <f>SUM(AR17:AR34)</f>
        <v>1950</v>
      </c>
      <c r="AS37" s="48" t="s">
        <v>47</v>
      </c>
      <c r="AT37" s="48">
        <f>SUM(AT17:AT36)</f>
        <v>283015.99000000005</v>
      </c>
      <c r="AU37" s="13">
        <f>SUM(AU17:AU36)</f>
        <v>28480</v>
      </c>
      <c r="AV37" s="13">
        <f>SUM(AV17:AV36)</f>
        <v>3633913.1835714285</v>
      </c>
      <c r="AW37" s="13">
        <f>SUM(AW17:AW36)</f>
        <v>27400</v>
      </c>
      <c r="AX37" s="13">
        <f>SUM(AX17:AX33)</f>
        <v>1080</v>
      </c>
      <c r="AY37" s="125">
        <f>AA37+AK37-AM37-AU37</f>
        <v>0</v>
      </c>
    </row>
    <row r="38" spans="3:51" ht="15.75">
      <c r="C38" s="288"/>
      <c r="D38" s="288"/>
      <c r="E38" s="288"/>
      <c r="F38" s="288"/>
      <c r="G38" s="288"/>
      <c r="AY38" s="125"/>
    </row>
    <row r="39" spans="3:51" ht="15.75">
      <c r="C39" s="4"/>
      <c r="D39" s="33"/>
      <c r="E39" s="33"/>
      <c r="K39" s="34"/>
      <c r="L39" s="35"/>
      <c r="N39" s="35"/>
      <c r="O39" s="34"/>
      <c r="AY39" s="125"/>
    </row>
    <row r="40" spans="3:48" ht="15.75">
      <c r="C40" s="5" t="s">
        <v>78</v>
      </c>
      <c r="D40" s="272"/>
      <c r="E40" s="272"/>
      <c r="F40" s="273" t="s">
        <v>48</v>
      </c>
      <c r="G40" s="274"/>
      <c r="H40" s="273"/>
      <c r="I40" s="275"/>
      <c r="J40" s="276"/>
      <c r="K40" s="282"/>
      <c r="L40" s="273"/>
      <c r="M40" s="278"/>
      <c r="N40" s="273"/>
      <c r="O40" s="273"/>
      <c r="P40" s="275"/>
      <c r="Q40" s="275"/>
      <c r="R40" s="275"/>
      <c r="S40" s="274"/>
      <c r="T40" s="274"/>
      <c r="U40" s="49"/>
      <c r="V40" s="49"/>
      <c r="W40" s="275"/>
      <c r="X40" s="275"/>
      <c r="Y40" s="275"/>
      <c r="Z40" s="275"/>
      <c r="AA40" s="49"/>
      <c r="AB40" s="49"/>
      <c r="AC40" s="275"/>
      <c r="AD40" s="275"/>
      <c r="AE40" s="275"/>
      <c r="AF40" s="275"/>
      <c r="AG40" s="275"/>
      <c r="AH40" s="275"/>
      <c r="AI40" s="275"/>
      <c r="AJ40" s="275"/>
      <c r="AK40" s="321" t="s">
        <v>48</v>
      </c>
      <c r="AL40" s="321"/>
      <c r="AV40" s="50"/>
    </row>
    <row r="41" spans="3:42" ht="15.75">
      <c r="C41" s="279" t="s">
        <v>147</v>
      </c>
      <c r="D41" s="282"/>
      <c r="E41" s="282"/>
      <c r="F41" s="33"/>
      <c r="G41" s="274"/>
      <c r="H41" s="33"/>
      <c r="I41" s="275"/>
      <c r="J41" s="33"/>
      <c r="K41" s="282"/>
      <c r="L41" s="273"/>
      <c r="M41" s="273"/>
      <c r="N41" s="273"/>
      <c r="O41" s="273"/>
      <c r="P41" s="275"/>
      <c r="Q41" s="275"/>
      <c r="R41" s="275"/>
      <c r="S41" s="274"/>
      <c r="T41" s="274"/>
      <c r="U41" s="49"/>
      <c r="V41" s="49"/>
      <c r="W41" s="275"/>
      <c r="X41" s="275"/>
      <c r="Y41" s="275"/>
      <c r="Z41" s="275"/>
      <c r="AA41" s="49"/>
      <c r="AB41" s="280"/>
      <c r="AC41" s="275"/>
      <c r="AD41" s="275"/>
      <c r="AE41" s="275"/>
      <c r="AF41" s="275"/>
      <c r="AG41" s="275"/>
      <c r="AH41" s="275"/>
      <c r="AI41" s="275"/>
      <c r="AJ41" s="275"/>
      <c r="AK41" s="49"/>
      <c r="AL41" s="49"/>
      <c r="AN41" s="14"/>
      <c r="AP41" s="51"/>
    </row>
    <row r="42" spans="3:38" ht="15.75">
      <c r="C42" s="281"/>
      <c r="D42" s="282"/>
      <c r="E42" s="282"/>
      <c r="F42" s="33"/>
      <c r="G42" s="274"/>
      <c r="H42" s="33"/>
      <c r="I42" s="275"/>
      <c r="J42" s="33"/>
      <c r="K42" s="282"/>
      <c r="L42" s="273"/>
      <c r="M42" s="273"/>
      <c r="N42" s="273"/>
      <c r="O42" s="273"/>
      <c r="P42" s="275"/>
      <c r="Q42" s="275"/>
      <c r="R42" s="275"/>
      <c r="S42" s="274"/>
      <c r="T42" s="274"/>
      <c r="U42" s="49"/>
      <c r="V42" s="49"/>
      <c r="W42" s="275"/>
      <c r="X42" s="275"/>
      <c r="Y42" s="275"/>
      <c r="Z42" s="275"/>
      <c r="AA42" s="49"/>
      <c r="AB42" s="49"/>
      <c r="AC42" s="275"/>
      <c r="AD42" s="275"/>
      <c r="AE42" s="275"/>
      <c r="AF42" s="275"/>
      <c r="AG42" s="275"/>
      <c r="AH42" s="275"/>
      <c r="AI42" s="275"/>
      <c r="AJ42" s="275"/>
      <c r="AK42" s="49"/>
      <c r="AL42" s="49"/>
    </row>
    <row r="43" spans="3:38" ht="15.75">
      <c r="C43" s="5" t="s">
        <v>49</v>
      </c>
      <c r="D43" s="272"/>
      <c r="E43" s="272"/>
      <c r="F43" s="273" t="s">
        <v>50</v>
      </c>
      <c r="G43" s="274"/>
      <c r="H43" s="273"/>
      <c r="I43" s="275"/>
      <c r="J43" s="276"/>
      <c r="K43" s="324"/>
      <c r="L43" s="324"/>
      <c r="M43" s="273"/>
      <c r="N43" s="273"/>
      <c r="O43" s="273"/>
      <c r="P43" s="275"/>
      <c r="Q43" s="275"/>
      <c r="R43" s="275"/>
      <c r="S43" s="274"/>
      <c r="T43" s="274"/>
      <c r="U43" s="49"/>
      <c r="V43" s="49"/>
      <c r="W43" s="275"/>
      <c r="X43" s="275"/>
      <c r="Y43" s="275"/>
      <c r="Z43" s="275"/>
      <c r="AA43" s="49"/>
      <c r="AB43" s="49"/>
      <c r="AC43" s="275"/>
      <c r="AD43" s="275"/>
      <c r="AE43" s="275"/>
      <c r="AF43" s="275"/>
      <c r="AG43" s="275"/>
      <c r="AH43" s="275"/>
      <c r="AI43" s="275"/>
      <c r="AJ43" s="275"/>
      <c r="AK43" s="321" t="s">
        <v>51</v>
      </c>
      <c r="AL43" s="321"/>
    </row>
    <row r="44" spans="3:5" ht="15.75">
      <c r="C44" s="142" t="s">
        <v>52</v>
      </c>
      <c r="D44" s="271"/>
      <c r="E44" s="271"/>
    </row>
    <row r="45" spans="3:50" ht="34.5" customHeight="1">
      <c r="C45" s="19" t="s">
        <v>69</v>
      </c>
      <c r="D45" s="37"/>
      <c r="E45" s="37"/>
      <c r="F45" s="38"/>
      <c r="G45" s="38"/>
      <c r="H45" s="39"/>
      <c r="I45" s="39"/>
      <c r="J45" s="40"/>
      <c r="K45" s="39"/>
      <c r="L45" s="39"/>
      <c r="M45" s="39"/>
      <c r="N45" s="39"/>
      <c r="O45" s="39"/>
      <c r="AV45" s="14"/>
      <c r="AW45" s="14"/>
      <c r="AX45" s="14"/>
    </row>
    <row r="49" spans="4:46" s="270" customFormat="1" ht="15.75">
      <c r="D49" s="20"/>
      <c r="E49" s="20"/>
      <c r="F49" s="21"/>
      <c r="G49" s="21"/>
      <c r="H49" s="20"/>
      <c r="I49" s="20"/>
      <c r="J49" s="32"/>
      <c r="K49" s="20"/>
      <c r="L49" s="20"/>
      <c r="M49" s="20"/>
      <c r="N49" s="20"/>
      <c r="O49" s="20"/>
      <c r="P49" s="22"/>
      <c r="Q49" s="22"/>
      <c r="R49" s="22"/>
      <c r="S49" s="21"/>
      <c r="T49" s="21"/>
      <c r="W49" s="20"/>
      <c r="X49" s="20"/>
      <c r="Y49" s="20"/>
      <c r="Z49" s="20"/>
      <c r="AC49" s="20"/>
      <c r="AD49" s="20"/>
      <c r="AE49" s="20"/>
      <c r="AF49" s="20"/>
      <c r="AG49" s="20"/>
      <c r="AH49" s="20"/>
      <c r="AI49" s="20"/>
      <c r="AJ49" s="20"/>
      <c r="AO49" s="20"/>
      <c r="AP49" s="20"/>
      <c r="AQ49" s="20"/>
      <c r="AR49" s="20"/>
      <c r="AS49" s="20"/>
      <c r="AT49" s="20"/>
    </row>
    <row r="50" spans="4:46" s="270" customFormat="1" ht="15.75">
      <c r="D50" s="20"/>
      <c r="E50" s="20"/>
      <c r="F50" s="21"/>
      <c r="G50" s="21"/>
      <c r="H50" s="20"/>
      <c r="I50" s="20"/>
      <c r="J50" s="32"/>
      <c r="K50" s="20"/>
      <c r="L50" s="20"/>
      <c r="M50" s="20"/>
      <c r="N50" s="20"/>
      <c r="O50" s="20"/>
      <c r="P50" s="22"/>
      <c r="Q50" s="22"/>
      <c r="R50" s="22"/>
      <c r="S50" s="21"/>
      <c r="T50" s="21"/>
      <c r="W50" s="20"/>
      <c r="X50" s="20"/>
      <c r="Y50" s="20"/>
      <c r="Z50" s="20"/>
      <c r="AC50" s="20"/>
      <c r="AD50" s="20"/>
      <c r="AE50" s="20"/>
      <c r="AF50" s="20"/>
      <c r="AG50" s="20"/>
      <c r="AH50" s="20"/>
      <c r="AI50" s="20"/>
      <c r="AJ50" s="20"/>
      <c r="AO50" s="20"/>
      <c r="AP50" s="20"/>
      <c r="AQ50" s="20"/>
      <c r="AR50" s="20"/>
      <c r="AS50" s="20"/>
      <c r="AT50" s="20"/>
    </row>
  </sheetData>
  <sheetProtection/>
  <mergeCells count="47">
    <mergeCell ref="K43:L43"/>
    <mergeCell ref="AK43:AL43"/>
    <mergeCell ref="AM14:AN15"/>
    <mergeCell ref="AO14:AP15"/>
    <mergeCell ref="AQ14:AQ15"/>
    <mergeCell ref="Y14:Z15"/>
    <mergeCell ref="Q15:R15"/>
    <mergeCell ref="AC15:AD15"/>
    <mergeCell ref="AE15:AF15"/>
    <mergeCell ref="K14:L15"/>
    <mergeCell ref="W14:X15"/>
    <mergeCell ref="U14:V15"/>
    <mergeCell ref="O15:P15"/>
    <mergeCell ref="AU15:AV15"/>
    <mergeCell ref="AW15:AX15"/>
    <mergeCell ref="A37:G37"/>
    <mergeCell ref="C38:G38"/>
    <mergeCell ref="AK40:AL40"/>
    <mergeCell ref="S14:S16"/>
    <mergeCell ref="AR14:AT15"/>
    <mergeCell ref="AU14:AX14"/>
    <mergeCell ref="M15:N15"/>
    <mergeCell ref="H14:H16"/>
    <mergeCell ref="G14:G16"/>
    <mergeCell ref="AA14:AB15"/>
    <mergeCell ref="AC14:AJ14"/>
    <mergeCell ref="AK14:AL15"/>
    <mergeCell ref="AG15:AH15"/>
    <mergeCell ref="AI15:AJ15"/>
    <mergeCell ref="I14:I16"/>
    <mergeCell ref="J14:J16"/>
    <mergeCell ref="T14:T16"/>
    <mergeCell ref="M14:R14"/>
    <mergeCell ref="A14:A16"/>
    <mergeCell ref="B14:B16"/>
    <mergeCell ref="C14:C16"/>
    <mergeCell ref="D14:D16"/>
    <mergeCell ref="E14:E16"/>
    <mergeCell ref="F14:F16"/>
    <mergeCell ref="AO12:AW12"/>
    <mergeCell ref="C13:N13"/>
    <mergeCell ref="B6:AW6"/>
    <mergeCell ref="B7:AW7"/>
    <mergeCell ref="B8:AW8"/>
    <mergeCell ref="B9:AW9"/>
    <mergeCell ref="B10:AW10"/>
    <mergeCell ref="B11:AW11"/>
  </mergeCells>
  <printOptions/>
  <pageMargins left="0.15748031496062992" right="0.15748031496062992" top="0.4330708661417323" bottom="0.6299212598425197" header="0.11811023622047245" footer="0.15748031496062992"/>
  <pageSetup fitToHeight="0" fitToWidth="1" horizontalDpi="180" verticalDpi="18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Oksana_Vyshovska</dc:creator>
  <cp:keywords/>
  <dc:description/>
  <cp:lastModifiedBy>Komputer</cp:lastModifiedBy>
  <cp:lastPrinted>2020-06-05T08:20:17Z</cp:lastPrinted>
  <dcterms:created xsi:type="dcterms:W3CDTF">2019-01-15T13:25:30Z</dcterms:created>
  <dcterms:modified xsi:type="dcterms:W3CDTF">2020-07-03T06:38:03Z</dcterms:modified>
  <cp:category/>
  <cp:version/>
  <cp:contentType/>
  <cp:contentStatus/>
</cp:coreProperties>
</file>